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Formularcenter\Unternehmen\040 Lohnabrechnung\042 Reisekosten\2024\VCN\"/>
    </mc:Choice>
  </mc:AlternateContent>
  <xr:revisionPtr revIDLastSave="0" documentId="13_ncr:1_{973C1FD6-8BD5-47C3-B1D1-62EED2348D27}" xr6:coauthVersionLast="47" xr6:coauthVersionMax="47" xr10:uidLastSave="{00000000-0000-0000-0000-000000000000}"/>
  <workbookProtection workbookAlgorithmName="SHA-512" workbookHashValue="FazPOZuFXjl3aXzDFN0XxArqZZyUfmhpucduRYK910p1m+xHLwQYVJJPJZOfikZGsf5wlP8+Kn4lhizT0M37aA==" workbookSaltValue="y1GelIArDWX2MSC475wucg==" workbookSpinCount="100000" lockStructure="1"/>
  <bookViews>
    <workbookView xWindow="-120" yWindow="-120" windowWidth="38640" windowHeight="15840" xr2:uid="{00000000-000D-0000-FFFF-FFFF00000000}"/>
  </bookViews>
  <sheets>
    <sheet name="Erfassung" sheetId="2" r:id="rId1"/>
    <sheet name="Abrechnung" sheetId="6" r:id="rId2"/>
    <sheet name="EGSZ TEC" sheetId="3" state="hidden" r:id="rId3"/>
    <sheet name="EGSZ Country Profile" sheetId="4" state="hidden" r:id="rId4"/>
  </sheets>
  <definedNames>
    <definedName name="_xlnm.Print_Area" localSheetId="1">Abrechnung!$A$1:$O$48</definedName>
    <definedName name="_xlnm.Print_Area" localSheetId="3">'EGSZ Country Profile'!$A$1:$N$47</definedName>
    <definedName name="_xlnm.Print_Area" localSheetId="2">'EGSZ TEC'!$A$1:$O$53</definedName>
    <definedName name="_xlnm.Print_Area" localSheetId="0">Erfassung!$A$1:$X$58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8" i="4" l="1"/>
  <c r="D48" i="4"/>
  <c r="C48" i="4"/>
  <c r="B48" i="4"/>
  <c r="K47" i="4"/>
  <c r="D47" i="4"/>
  <c r="C47" i="4"/>
  <c r="B47" i="4"/>
  <c r="K46" i="4"/>
  <c r="D46" i="4"/>
  <c r="C46" i="4"/>
  <c r="B46" i="4"/>
  <c r="K45" i="4"/>
  <c r="D45" i="4"/>
  <c r="C45" i="4"/>
  <c r="B45" i="4"/>
  <c r="K44" i="4"/>
  <c r="D44" i="4"/>
  <c r="C44" i="4"/>
  <c r="B44" i="4"/>
  <c r="K43" i="4"/>
  <c r="D43" i="4"/>
  <c r="C43" i="4"/>
  <c r="B43" i="4"/>
  <c r="K42" i="4"/>
  <c r="D42" i="4"/>
  <c r="C42" i="4"/>
  <c r="B42" i="4"/>
  <c r="K41" i="4"/>
  <c r="D41" i="4"/>
  <c r="C41" i="4"/>
  <c r="B41" i="4"/>
  <c r="K40" i="4"/>
  <c r="D40" i="4"/>
  <c r="C40" i="4"/>
  <c r="B40" i="4"/>
  <c r="K39" i="4"/>
  <c r="D39" i="4"/>
  <c r="C39" i="4"/>
  <c r="B39" i="4"/>
  <c r="K38" i="4"/>
  <c r="D38" i="4"/>
  <c r="C38" i="4"/>
  <c r="B38" i="4"/>
  <c r="K37" i="4"/>
  <c r="D37" i="4"/>
  <c r="C37" i="4"/>
  <c r="B37" i="4"/>
  <c r="K36" i="4"/>
  <c r="D36" i="4"/>
  <c r="C36" i="4"/>
  <c r="B36" i="4"/>
  <c r="K35" i="4"/>
  <c r="D35" i="4"/>
  <c r="C35" i="4"/>
  <c r="B35" i="4"/>
  <c r="K34" i="4"/>
  <c r="D34" i="4"/>
  <c r="C34" i="4"/>
  <c r="B34" i="4"/>
  <c r="K33" i="4"/>
  <c r="D33" i="4"/>
  <c r="C33" i="4"/>
  <c r="B33" i="4"/>
  <c r="K32" i="4"/>
  <c r="D32" i="4"/>
  <c r="C32" i="4"/>
  <c r="B32" i="4"/>
  <c r="K31" i="4"/>
  <c r="D31" i="4"/>
  <c r="B31" i="4"/>
  <c r="K30" i="4"/>
  <c r="D30" i="4"/>
  <c r="B30" i="4"/>
  <c r="K29" i="4"/>
  <c r="D29" i="4"/>
  <c r="B29" i="4"/>
  <c r="K28" i="4"/>
  <c r="D28" i="4"/>
  <c r="B28" i="4"/>
  <c r="K27" i="4"/>
  <c r="D27" i="4"/>
  <c r="B27" i="4"/>
  <c r="K26" i="4"/>
  <c r="D26" i="4"/>
  <c r="B26" i="4"/>
  <c r="K25" i="4"/>
  <c r="D25" i="4"/>
  <c r="B25" i="4"/>
  <c r="K24" i="4"/>
  <c r="D24" i="4"/>
  <c r="B24" i="4"/>
  <c r="K23" i="4"/>
  <c r="D23" i="4"/>
  <c r="B23" i="4"/>
  <c r="K22" i="4"/>
  <c r="D22" i="4"/>
  <c r="C22" i="4"/>
  <c r="B22" i="4"/>
  <c r="K21" i="4"/>
  <c r="D21" i="4"/>
  <c r="B21" i="4"/>
  <c r="K20" i="4"/>
  <c r="D20" i="4"/>
  <c r="B20" i="4"/>
  <c r="K19" i="4"/>
  <c r="D19" i="4"/>
  <c r="B19" i="4"/>
  <c r="K18" i="4"/>
  <c r="D18" i="4"/>
  <c r="B18" i="4"/>
  <c r="K9" i="2"/>
  <c r="J10" i="4"/>
  <c r="C10" i="4"/>
  <c r="C13" i="4" l="1"/>
  <c r="C12" i="4"/>
  <c r="C11" i="4"/>
  <c r="C9" i="4"/>
  <c r="C31" i="4" l="1"/>
  <c r="C29" i="4"/>
  <c r="C28" i="4"/>
  <c r="C30" i="4"/>
  <c r="C20" i="4"/>
  <c r="C18" i="4"/>
  <c r="C21" i="4"/>
  <c r="C19" i="4"/>
  <c r="L3" i="3"/>
  <c r="M3" i="3" s="1"/>
  <c r="L5" i="3"/>
  <c r="L5" i="6" s="1"/>
  <c r="S4" i="2" l="1"/>
  <c r="M3" i="6"/>
  <c r="M5" i="3"/>
  <c r="S6" i="2" l="1"/>
  <c r="M5" i="6"/>
  <c r="W9" i="2" l="1"/>
  <c r="R9" i="2"/>
  <c r="P9" i="2"/>
  <c r="J14" i="4"/>
  <c r="J13" i="4"/>
  <c r="J12" i="4"/>
  <c r="J11" i="4"/>
  <c r="J9" i="4"/>
  <c r="O9" i="2"/>
  <c r="N9" i="2"/>
  <c r="M9" i="2"/>
  <c r="L9" i="2"/>
  <c r="J9" i="2"/>
  <c r="E1" i="2"/>
  <c r="A1" i="3"/>
  <c r="A1" i="6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J13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2" i="3"/>
  <c r="J11" i="3"/>
  <c r="J10" i="3"/>
  <c r="A19" i="4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C14" i="4" l="1"/>
  <c r="C26" i="4" l="1"/>
  <c r="C25" i="4"/>
  <c r="C24" i="4"/>
  <c r="C23" i="4"/>
  <c r="C27" i="4"/>
  <c r="O40" i="3"/>
  <c r="O40" i="6" s="1"/>
  <c r="O39" i="3"/>
  <c r="O39" i="6" s="1"/>
  <c r="O38" i="3"/>
  <c r="O38" i="6" s="1"/>
  <c r="O37" i="3"/>
  <c r="O37" i="6" s="1"/>
  <c r="O36" i="3"/>
  <c r="O36" i="6" s="1"/>
  <c r="O35" i="3"/>
  <c r="O35" i="6" s="1"/>
  <c r="O34" i="3"/>
  <c r="O34" i="6" s="1"/>
  <c r="O33" i="3"/>
  <c r="O33" i="6" s="1"/>
  <c r="O32" i="3"/>
  <c r="O32" i="6" s="1"/>
  <c r="O31" i="3"/>
  <c r="O31" i="6" s="1"/>
  <c r="O30" i="3"/>
  <c r="O30" i="6" s="1"/>
  <c r="O29" i="3"/>
  <c r="O29" i="6" s="1"/>
  <c r="O28" i="3"/>
  <c r="O28" i="6" s="1"/>
  <c r="O27" i="3"/>
  <c r="O27" i="6" s="1"/>
  <c r="O26" i="3"/>
  <c r="O26" i="6" s="1"/>
  <c r="O25" i="3"/>
  <c r="O25" i="6" s="1"/>
  <c r="O24" i="3"/>
  <c r="O24" i="6" s="1"/>
  <c r="O23" i="3"/>
  <c r="O23" i="6" s="1"/>
  <c r="O22" i="3"/>
  <c r="O22" i="6" s="1"/>
  <c r="O21" i="3"/>
  <c r="O21" i="6" s="1"/>
  <c r="O20" i="3"/>
  <c r="O20" i="6" s="1"/>
  <c r="O19" i="3"/>
  <c r="O19" i="6" s="1"/>
  <c r="O18" i="3"/>
  <c r="O18" i="6" s="1"/>
  <c r="O17" i="3"/>
  <c r="O17" i="6" s="1"/>
  <c r="O16" i="3"/>
  <c r="O16" i="6" s="1"/>
  <c r="O15" i="3"/>
  <c r="O15" i="6" s="1"/>
  <c r="O14" i="3"/>
  <c r="O14" i="6" s="1"/>
  <c r="O13" i="3"/>
  <c r="O13" i="6" s="1"/>
  <c r="O12" i="3"/>
  <c r="O12" i="6" s="1"/>
  <c r="O11" i="3"/>
  <c r="O11" i="6" s="1"/>
  <c r="O10" i="3"/>
  <c r="O10" i="6" s="1"/>
  <c r="F31" i="3" l="1"/>
  <c r="I31" i="3" s="1"/>
  <c r="F30" i="3"/>
  <c r="I30" i="3" s="1"/>
  <c r="F29" i="3"/>
  <c r="I29" i="3" s="1"/>
  <c r="F28" i="3"/>
  <c r="I28" i="3" s="1"/>
  <c r="F27" i="3"/>
  <c r="I27" i="3" s="1"/>
  <c r="F26" i="3"/>
  <c r="I26" i="3" s="1"/>
  <c r="F25" i="3"/>
  <c r="I25" i="3" s="1"/>
  <c r="F24" i="3"/>
  <c r="I24" i="3" s="1"/>
  <c r="F14" i="3"/>
  <c r="I14" i="3" s="1"/>
  <c r="E17" i="3"/>
  <c r="F40" i="3" l="1"/>
  <c r="I40" i="3" s="1"/>
  <c r="F39" i="3"/>
  <c r="I39" i="3" s="1"/>
  <c r="F38" i="3"/>
  <c r="I38" i="3" s="1"/>
  <c r="F37" i="3"/>
  <c r="I37" i="3" s="1"/>
  <c r="F36" i="3"/>
  <c r="I36" i="3" s="1"/>
  <c r="F35" i="3"/>
  <c r="I35" i="3" s="1"/>
  <c r="F34" i="3"/>
  <c r="I34" i="3" s="1"/>
  <c r="F33" i="3"/>
  <c r="I33" i="3" s="1"/>
  <c r="F32" i="3"/>
  <c r="I32" i="3" s="1"/>
  <c r="J13" i="6"/>
  <c r="D12" i="3"/>
  <c r="D12" i="6" s="1"/>
  <c r="G40" i="3"/>
  <c r="H40" i="3" s="1"/>
  <c r="G39" i="3"/>
  <c r="H39" i="3" s="1"/>
  <c r="G38" i="3"/>
  <c r="G38" i="6" s="1"/>
  <c r="G37" i="3"/>
  <c r="H37" i="3" s="1"/>
  <c r="G36" i="3"/>
  <c r="G36" i="6" s="1"/>
  <c r="G35" i="3"/>
  <c r="H35" i="3" s="1"/>
  <c r="G34" i="3"/>
  <c r="H34" i="3" s="1"/>
  <c r="G33" i="3"/>
  <c r="G33" i="6" s="1"/>
  <c r="G32" i="3"/>
  <c r="H32" i="3" s="1"/>
  <c r="G31" i="3"/>
  <c r="H31" i="3" s="1"/>
  <c r="G30" i="3"/>
  <c r="H30" i="3" s="1"/>
  <c r="M30" i="3" s="1"/>
  <c r="G29" i="3"/>
  <c r="G29" i="6" s="1"/>
  <c r="G28" i="3"/>
  <c r="H28" i="3" s="1"/>
  <c r="M28" i="3" s="1"/>
  <c r="G27" i="3"/>
  <c r="H27" i="3" s="1"/>
  <c r="G26" i="3"/>
  <c r="H26" i="3" s="1"/>
  <c r="G25" i="3"/>
  <c r="G25" i="6" s="1"/>
  <c r="G24" i="3"/>
  <c r="G24" i="6" s="1"/>
  <c r="G23" i="3"/>
  <c r="G23" i="6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G15" i="6" s="1"/>
  <c r="G14" i="3"/>
  <c r="H14" i="3" s="1"/>
  <c r="M14" i="3" s="1"/>
  <c r="G13" i="3"/>
  <c r="H13" i="3" s="1"/>
  <c r="G12" i="3"/>
  <c r="H12" i="3" s="1"/>
  <c r="G11" i="3"/>
  <c r="G11" i="6" s="1"/>
  <c r="G10" i="3"/>
  <c r="G10" i="6" s="1"/>
  <c r="E40" i="3"/>
  <c r="J40" i="6" s="1"/>
  <c r="D40" i="3"/>
  <c r="E39" i="3"/>
  <c r="J39" i="6" s="1"/>
  <c r="D39" i="3"/>
  <c r="D39" i="6" s="1"/>
  <c r="E38" i="3"/>
  <c r="J38" i="6" s="1"/>
  <c r="D38" i="3"/>
  <c r="D38" i="6" s="1"/>
  <c r="E13" i="3"/>
  <c r="E13" i="6" s="1"/>
  <c r="D13" i="3"/>
  <c r="D13" i="6" s="1"/>
  <c r="E12" i="3"/>
  <c r="E11" i="3"/>
  <c r="E11" i="6" s="1"/>
  <c r="D11" i="3"/>
  <c r="D11" i="6" s="1"/>
  <c r="E10" i="3"/>
  <c r="E10" i="6" s="1"/>
  <c r="D10" i="3"/>
  <c r="D10" i="6" s="1"/>
  <c r="K40" i="6"/>
  <c r="L40" i="6"/>
  <c r="K39" i="6"/>
  <c r="L39" i="6"/>
  <c r="K38" i="6"/>
  <c r="L38" i="6"/>
  <c r="K37" i="6"/>
  <c r="L37" i="6"/>
  <c r="K36" i="6"/>
  <c r="L36" i="6"/>
  <c r="K35" i="6"/>
  <c r="L35" i="6"/>
  <c r="K34" i="6"/>
  <c r="L34" i="6"/>
  <c r="K33" i="6"/>
  <c r="L33" i="6"/>
  <c r="K32" i="6"/>
  <c r="L32" i="6"/>
  <c r="K31" i="6"/>
  <c r="L31" i="6"/>
  <c r="K30" i="6"/>
  <c r="L30" i="6"/>
  <c r="K29" i="6"/>
  <c r="L29" i="6"/>
  <c r="K28" i="6"/>
  <c r="L28" i="6"/>
  <c r="K27" i="6"/>
  <c r="L27" i="6"/>
  <c r="K26" i="6"/>
  <c r="L26" i="6"/>
  <c r="K25" i="6"/>
  <c r="L25" i="6"/>
  <c r="K24" i="6"/>
  <c r="L24" i="6"/>
  <c r="K23" i="6"/>
  <c r="L23" i="6"/>
  <c r="K22" i="6"/>
  <c r="L22" i="6"/>
  <c r="K21" i="6"/>
  <c r="L21" i="6"/>
  <c r="L20" i="6"/>
  <c r="K19" i="6"/>
  <c r="L19" i="6"/>
  <c r="K18" i="6"/>
  <c r="L18" i="6"/>
  <c r="K17" i="6"/>
  <c r="L17" i="6"/>
  <c r="K16" i="6"/>
  <c r="L16" i="6"/>
  <c r="K15" i="6"/>
  <c r="L15" i="6"/>
  <c r="K14" i="6"/>
  <c r="L14" i="6"/>
  <c r="K13" i="6"/>
  <c r="L13" i="6"/>
  <c r="K12" i="6"/>
  <c r="L12" i="6"/>
  <c r="K11" i="6"/>
  <c r="L11" i="6"/>
  <c r="L10" i="6"/>
  <c r="K10" i="6"/>
  <c r="B14" i="2"/>
  <c r="C14" i="2" s="1"/>
  <c r="D14" i="2" s="1"/>
  <c r="E14" i="2" s="1"/>
  <c r="C3" i="6"/>
  <c r="C5" i="6"/>
  <c r="A10" i="3"/>
  <c r="A10" i="6" s="1"/>
  <c r="B10" i="3"/>
  <c r="B10" i="6" s="1"/>
  <c r="C10" i="3"/>
  <c r="C10" i="6" s="1"/>
  <c r="N10" i="3"/>
  <c r="N10" i="6" s="1"/>
  <c r="A11" i="3"/>
  <c r="A11" i="6" s="1"/>
  <c r="B11" i="3"/>
  <c r="B11" i="6" s="1"/>
  <c r="C11" i="3"/>
  <c r="C11" i="6" s="1"/>
  <c r="N11" i="3"/>
  <c r="N11" i="6" s="1"/>
  <c r="A12" i="3"/>
  <c r="A12" i="6" s="1"/>
  <c r="B12" i="3"/>
  <c r="B12" i="6" s="1"/>
  <c r="C12" i="3"/>
  <c r="C12" i="6" s="1"/>
  <c r="E12" i="6"/>
  <c r="N12" i="3"/>
  <c r="N12" i="6" s="1"/>
  <c r="A13" i="3"/>
  <c r="A13" i="6" s="1"/>
  <c r="B13" i="3"/>
  <c r="B13" i="6" s="1"/>
  <c r="C13" i="3"/>
  <c r="C13" i="6" s="1"/>
  <c r="N13" i="3"/>
  <c r="N13" i="6" s="1"/>
  <c r="A14" i="3"/>
  <c r="A14" i="6" s="1"/>
  <c r="B14" i="3"/>
  <c r="B14" i="6" s="1"/>
  <c r="C14" i="3"/>
  <c r="C14" i="6" s="1"/>
  <c r="D14" i="3"/>
  <c r="D14" i="6" s="1"/>
  <c r="E14" i="3"/>
  <c r="E14" i="6" s="1"/>
  <c r="F14" i="6"/>
  <c r="N14" i="3"/>
  <c r="N14" i="6" s="1"/>
  <c r="A15" i="3"/>
  <c r="A15" i="6" s="1"/>
  <c r="B15" i="3"/>
  <c r="B15" i="6" s="1"/>
  <c r="C15" i="3"/>
  <c r="C15" i="6" s="1"/>
  <c r="D15" i="3"/>
  <c r="D15" i="6" s="1"/>
  <c r="E15" i="3"/>
  <c r="N15" i="3"/>
  <c r="N15" i="6" s="1"/>
  <c r="A16" i="3"/>
  <c r="A16" i="6" s="1"/>
  <c r="B16" i="3"/>
  <c r="B16" i="6" s="1"/>
  <c r="C16" i="3"/>
  <c r="C16" i="6" s="1"/>
  <c r="D16" i="3"/>
  <c r="D16" i="6" s="1"/>
  <c r="E16" i="3"/>
  <c r="N16" i="3"/>
  <c r="N16" i="6" s="1"/>
  <c r="A17" i="3"/>
  <c r="A17" i="6" s="1"/>
  <c r="B17" i="3"/>
  <c r="B17" i="6" s="1"/>
  <c r="C17" i="3"/>
  <c r="C17" i="6" s="1"/>
  <c r="D17" i="3"/>
  <c r="N17" i="3"/>
  <c r="N17" i="6" s="1"/>
  <c r="A18" i="3"/>
  <c r="A18" i="6" s="1"/>
  <c r="B18" i="3"/>
  <c r="B18" i="6" s="1"/>
  <c r="C18" i="3"/>
  <c r="C18" i="6" s="1"/>
  <c r="D18" i="3"/>
  <c r="D18" i="6" s="1"/>
  <c r="E18" i="3"/>
  <c r="N18" i="3"/>
  <c r="N18" i="6" s="1"/>
  <c r="A19" i="3"/>
  <c r="A19" i="6" s="1"/>
  <c r="B19" i="3"/>
  <c r="B19" i="6" s="1"/>
  <c r="C19" i="3"/>
  <c r="C19" i="6" s="1"/>
  <c r="D19" i="3"/>
  <c r="D19" i="6" s="1"/>
  <c r="E19" i="3"/>
  <c r="N19" i="3"/>
  <c r="N19" i="6" s="1"/>
  <c r="A20" i="3"/>
  <c r="A20" i="6" s="1"/>
  <c r="B20" i="3"/>
  <c r="B20" i="6" s="1"/>
  <c r="C20" i="3"/>
  <c r="C20" i="6" s="1"/>
  <c r="D20" i="3"/>
  <c r="D20" i="6" s="1"/>
  <c r="E20" i="3"/>
  <c r="K20" i="6"/>
  <c r="N20" i="3"/>
  <c r="N20" i="6" s="1"/>
  <c r="A21" i="3"/>
  <c r="A21" i="6" s="1"/>
  <c r="B21" i="3"/>
  <c r="B21" i="6" s="1"/>
  <c r="C21" i="3"/>
  <c r="C21" i="6" s="1"/>
  <c r="D21" i="3"/>
  <c r="D21" i="6" s="1"/>
  <c r="E21" i="3"/>
  <c r="N21" i="3"/>
  <c r="N21" i="6" s="1"/>
  <c r="A22" i="3"/>
  <c r="A22" i="6" s="1"/>
  <c r="B22" i="3"/>
  <c r="B22" i="6" s="1"/>
  <c r="C22" i="3"/>
  <c r="C22" i="6" s="1"/>
  <c r="D22" i="3"/>
  <c r="D22" i="6" s="1"/>
  <c r="E22" i="3"/>
  <c r="N22" i="3"/>
  <c r="N22" i="6" s="1"/>
  <c r="A23" i="3"/>
  <c r="A23" i="6" s="1"/>
  <c r="B23" i="3"/>
  <c r="B23" i="6" s="1"/>
  <c r="C23" i="3"/>
  <c r="C23" i="6" s="1"/>
  <c r="D23" i="3"/>
  <c r="D23" i="6" s="1"/>
  <c r="E23" i="3"/>
  <c r="N23" i="3"/>
  <c r="N23" i="6" s="1"/>
  <c r="A24" i="3"/>
  <c r="A24" i="6" s="1"/>
  <c r="B24" i="3"/>
  <c r="B24" i="6" s="1"/>
  <c r="C24" i="3"/>
  <c r="C24" i="6" s="1"/>
  <c r="D24" i="3"/>
  <c r="D24" i="6" s="1"/>
  <c r="E24" i="3"/>
  <c r="E24" i="6" s="1"/>
  <c r="F24" i="6"/>
  <c r="N24" i="3"/>
  <c r="N24" i="6" s="1"/>
  <c r="A25" i="3"/>
  <c r="A25" i="6" s="1"/>
  <c r="B25" i="3"/>
  <c r="B25" i="6" s="1"/>
  <c r="C25" i="3"/>
  <c r="C25" i="6" s="1"/>
  <c r="D25" i="3"/>
  <c r="D25" i="6" s="1"/>
  <c r="E25" i="3"/>
  <c r="E25" i="6" s="1"/>
  <c r="F25" i="6"/>
  <c r="N25" i="3"/>
  <c r="N25" i="6" s="1"/>
  <c r="A26" i="3"/>
  <c r="A26" i="6" s="1"/>
  <c r="B26" i="3"/>
  <c r="B26" i="6" s="1"/>
  <c r="C26" i="3"/>
  <c r="C26" i="6" s="1"/>
  <c r="D26" i="3"/>
  <c r="D26" i="6" s="1"/>
  <c r="E26" i="3"/>
  <c r="E26" i="6" s="1"/>
  <c r="F26" i="6"/>
  <c r="N26" i="3"/>
  <c r="N26" i="6" s="1"/>
  <c r="A27" i="3"/>
  <c r="A27" i="6" s="1"/>
  <c r="B27" i="3"/>
  <c r="B27" i="6" s="1"/>
  <c r="C27" i="3"/>
  <c r="C27" i="6" s="1"/>
  <c r="D27" i="3"/>
  <c r="D27" i="6" s="1"/>
  <c r="E27" i="3"/>
  <c r="E27" i="6" s="1"/>
  <c r="F27" i="6"/>
  <c r="N27" i="3"/>
  <c r="N27" i="6" s="1"/>
  <c r="A28" i="3"/>
  <c r="A28" i="6" s="1"/>
  <c r="B28" i="3"/>
  <c r="B28" i="6" s="1"/>
  <c r="C28" i="3"/>
  <c r="C28" i="6" s="1"/>
  <c r="D28" i="3"/>
  <c r="D28" i="6" s="1"/>
  <c r="E28" i="3"/>
  <c r="E28" i="6" s="1"/>
  <c r="F28" i="6"/>
  <c r="N28" i="3"/>
  <c r="N28" i="6" s="1"/>
  <c r="A29" i="3"/>
  <c r="A29" i="6" s="1"/>
  <c r="B29" i="3"/>
  <c r="B29" i="6" s="1"/>
  <c r="C29" i="3"/>
  <c r="C29" i="6" s="1"/>
  <c r="D29" i="3"/>
  <c r="D29" i="6" s="1"/>
  <c r="E29" i="3"/>
  <c r="E29" i="6" s="1"/>
  <c r="F29" i="6"/>
  <c r="N29" i="3"/>
  <c r="N29" i="6" s="1"/>
  <c r="A30" i="3"/>
  <c r="A30" i="6" s="1"/>
  <c r="B30" i="3"/>
  <c r="B30" i="6" s="1"/>
  <c r="C30" i="3"/>
  <c r="C30" i="6" s="1"/>
  <c r="D30" i="3"/>
  <c r="D30" i="6" s="1"/>
  <c r="E30" i="3"/>
  <c r="E30" i="6" s="1"/>
  <c r="F30" i="6"/>
  <c r="N30" i="3"/>
  <c r="N30" i="6" s="1"/>
  <c r="A31" i="3"/>
  <c r="A31" i="6" s="1"/>
  <c r="B31" i="3"/>
  <c r="B31" i="6" s="1"/>
  <c r="C31" i="3"/>
  <c r="C31" i="6" s="1"/>
  <c r="D31" i="3"/>
  <c r="D31" i="6" s="1"/>
  <c r="E31" i="3"/>
  <c r="E31" i="6" s="1"/>
  <c r="F31" i="6"/>
  <c r="N31" i="3"/>
  <c r="N31" i="6" s="1"/>
  <c r="A32" i="3"/>
  <c r="A32" i="6" s="1"/>
  <c r="B32" i="3"/>
  <c r="B32" i="6" s="1"/>
  <c r="C32" i="3"/>
  <c r="C32" i="6" s="1"/>
  <c r="D32" i="3"/>
  <c r="D32" i="6" s="1"/>
  <c r="E32" i="3"/>
  <c r="E32" i="6" s="1"/>
  <c r="G32" i="6"/>
  <c r="N32" i="3"/>
  <c r="N32" i="6" s="1"/>
  <c r="A33" i="3"/>
  <c r="A33" i="6" s="1"/>
  <c r="B33" i="3"/>
  <c r="B33" i="6" s="1"/>
  <c r="C33" i="3"/>
  <c r="C33" i="6" s="1"/>
  <c r="D33" i="3"/>
  <c r="D33" i="6" s="1"/>
  <c r="E33" i="3"/>
  <c r="E33" i="6" s="1"/>
  <c r="N33" i="3"/>
  <c r="N33" i="6" s="1"/>
  <c r="A34" i="3"/>
  <c r="A34" i="6" s="1"/>
  <c r="B34" i="3"/>
  <c r="B34" i="6" s="1"/>
  <c r="C34" i="3"/>
  <c r="C34" i="6" s="1"/>
  <c r="D34" i="3"/>
  <c r="D34" i="6" s="1"/>
  <c r="E34" i="3"/>
  <c r="E34" i="6" s="1"/>
  <c r="N34" i="3"/>
  <c r="N34" i="6" s="1"/>
  <c r="A35" i="3"/>
  <c r="A35" i="6" s="1"/>
  <c r="B35" i="3"/>
  <c r="B35" i="6" s="1"/>
  <c r="C35" i="3"/>
  <c r="C35" i="6" s="1"/>
  <c r="D35" i="3"/>
  <c r="D35" i="6" s="1"/>
  <c r="E35" i="3"/>
  <c r="E35" i="6" s="1"/>
  <c r="N35" i="3"/>
  <c r="N35" i="6" s="1"/>
  <c r="A36" i="3"/>
  <c r="A36" i="6" s="1"/>
  <c r="B36" i="3"/>
  <c r="B36" i="6" s="1"/>
  <c r="C36" i="3"/>
  <c r="C36" i="6" s="1"/>
  <c r="D36" i="3"/>
  <c r="D36" i="6" s="1"/>
  <c r="E36" i="3"/>
  <c r="E36" i="6" s="1"/>
  <c r="N36" i="3"/>
  <c r="N36" i="6" s="1"/>
  <c r="A37" i="3"/>
  <c r="A37" i="6" s="1"/>
  <c r="B37" i="3"/>
  <c r="B37" i="6" s="1"/>
  <c r="C37" i="3"/>
  <c r="C37" i="6" s="1"/>
  <c r="D37" i="3"/>
  <c r="D37" i="6" s="1"/>
  <c r="E37" i="3"/>
  <c r="E37" i="6" s="1"/>
  <c r="F37" i="6"/>
  <c r="N37" i="3"/>
  <c r="N37" i="6" s="1"/>
  <c r="A38" i="3"/>
  <c r="A38" i="6" s="1"/>
  <c r="B38" i="3"/>
  <c r="B38" i="6" s="1"/>
  <c r="C38" i="3"/>
  <c r="C38" i="6" s="1"/>
  <c r="N38" i="3"/>
  <c r="N38" i="6" s="1"/>
  <c r="A39" i="3"/>
  <c r="A39" i="6" s="1"/>
  <c r="B39" i="3"/>
  <c r="B39" i="6" s="1"/>
  <c r="C39" i="3"/>
  <c r="C39" i="6" s="1"/>
  <c r="E39" i="6"/>
  <c r="N39" i="3"/>
  <c r="N39" i="6" s="1"/>
  <c r="A40" i="3"/>
  <c r="A40" i="6" s="1"/>
  <c r="B40" i="3"/>
  <c r="B40" i="6" s="1"/>
  <c r="C40" i="3"/>
  <c r="C40" i="6" s="1"/>
  <c r="D40" i="6"/>
  <c r="N40" i="3"/>
  <c r="N40" i="6" s="1"/>
  <c r="C5" i="3"/>
  <c r="C3" i="3"/>
  <c r="E18" i="6" l="1"/>
  <c r="F18" i="3"/>
  <c r="E16" i="6"/>
  <c r="F16" i="3"/>
  <c r="F35" i="6"/>
  <c r="G22" i="6"/>
  <c r="E38" i="6"/>
  <c r="F34" i="6"/>
  <c r="G21" i="6"/>
  <c r="F36" i="6"/>
  <c r="G39" i="6"/>
  <c r="G31" i="6"/>
  <c r="E23" i="6"/>
  <c r="F23" i="3"/>
  <c r="E22" i="6"/>
  <c r="F22" i="3"/>
  <c r="E21" i="6"/>
  <c r="F21" i="3"/>
  <c r="E20" i="6"/>
  <c r="F20" i="3"/>
  <c r="I20" i="3" s="1"/>
  <c r="I20" i="6" s="1"/>
  <c r="E19" i="6"/>
  <c r="F19" i="3"/>
  <c r="H13" i="6"/>
  <c r="H21" i="6"/>
  <c r="H37" i="6"/>
  <c r="M37" i="3"/>
  <c r="H16" i="6"/>
  <c r="H32" i="6"/>
  <c r="M32" i="3"/>
  <c r="H40" i="6"/>
  <c r="M40" i="3"/>
  <c r="M40" i="6" s="1"/>
  <c r="H31" i="6"/>
  <c r="M31" i="3"/>
  <c r="H17" i="6"/>
  <c r="H18" i="6"/>
  <c r="H26" i="6"/>
  <c r="M26" i="3"/>
  <c r="H34" i="6"/>
  <c r="M34" i="3"/>
  <c r="H39" i="6"/>
  <c r="M39" i="3"/>
  <c r="M39" i="6" s="1"/>
  <c r="H19" i="6"/>
  <c r="H27" i="6"/>
  <c r="M27" i="3"/>
  <c r="H35" i="6"/>
  <c r="M35" i="3"/>
  <c r="H29" i="3"/>
  <c r="G37" i="6"/>
  <c r="G14" i="2"/>
  <c r="H14" i="2" s="1"/>
  <c r="I14" i="2" s="1"/>
  <c r="J14" i="2" s="1"/>
  <c r="F32" i="6"/>
  <c r="F40" i="6"/>
  <c r="G19" i="6"/>
  <c r="H11" i="3"/>
  <c r="G35" i="6"/>
  <c r="G27" i="6"/>
  <c r="H33" i="3"/>
  <c r="H25" i="3"/>
  <c r="G30" i="6"/>
  <c r="F38" i="6"/>
  <c r="E40" i="6"/>
  <c r="F12" i="3"/>
  <c r="G26" i="6"/>
  <c r="H23" i="3"/>
  <c r="F39" i="6"/>
  <c r="G18" i="6"/>
  <c r="G34" i="6"/>
  <c r="F11" i="3"/>
  <c r="I11" i="3" s="1"/>
  <c r="G41" i="3"/>
  <c r="H10" i="3"/>
  <c r="H10" i="6" s="1"/>
  <c r="J19" i="6"/>
  <c r="J27" i="6"/>
  <c r="J35" i="6"/>
  <c r="F33" i="6"/>
  <c r="H24" i="3"/>
  <c r="F13" i="3"/>
  <c r="I13" i="3" s="1"/>
  <c r="M13" i="3" s="1"/>
  <c r="J20" i="6"/>
  <c r="J28" i="6"/>
  <c r="J36" i="6"/>
  <c r="J11" i="6"/>
  <c r="J21" i="6"/>
  <c r="J29" i="6"/>
  <c r="J37" i="6"/>
  <c r="J12" i="6"/>
  <c r="J22" i="6"/>
  <c r="J30" i="6"/>
  <c r="E15" i="6"/>
  <c r="F15" i="3"/>
  <c r="I15" i="3" s="1"/>
  <c r="F10" i="3"/>
  <c r="I10" i="3" s="1"/>
  <c r="J23" i="6"/>
  <c r="J31" i="6"/>
  <c r="L41" i="3"/>
  <c r="G40" i="6"/>
  <c r="D17" i="6"/>
  <c r="F17" i="3"/>
  <c r="I17" i="3" s="1"/>
  <c r="M17" i="3" s="1"/>
  <c r="J14" i="6"/>
  <c r="J24" i="6"/>
  <c r="J32" i="6"/>
  <c r="J16" i="6"/>
  <c r="J25" i="6"/>
  <c r="J33" i="6"/>
  <c r="J10" i="6"/>
  <c r="J18" i="6"/>
  <c r="J26" i="6"/>
  <c r="J34" i="6"/>
  <c r="G12" i="6"/>
  <c r="E17" i="6"/>
  <c r="J17" i="6"/>
  <c r="G17" i="6"/>
  <c r="G13" i="6"/>
  <c r="G14" i="6"/>
  <c r="G16" i="6"/>
  <c r="H15" i="3"/>
  <c r="J15" i="6"/>
  <c r="I29" i="6"/>
  <c r="I30" i="6"/>
  <c r="I38" i="6"/>
  <c r="I26" i="6"/>
  <c r="I34" i="6"/>
  <c r="I31" i="6"/>
  <c r="I27" i="6"/>
  <c r="I35" i="6"/>
  <c r="I25" i="6"/>
  <c r="I33" i="6"/>
  <c r="K41" i="3"/>
  <c r="L41" i="6"/>
  <c r="I39" i="6"/>
  <c r="I36" i="6"/>
  <c r="I28" i="6"/>
  <c r="K41" i="6"/>
  <c r="H12" i="6"/>
  <c r="H20" i="6"/>
  <c r="H28" i="6"/>
  <c r="I32" i="6"/>
  <c r="H14" i="6"/>
  <c r="H22" i="6"/>
  <c r="H30" i="6"/>
  <c r="I24" i="6"/>
  <c r="G28" i="6"/>
  <c r="G20" i="6"/>
  <c r="H38" i="3"/>
  <c r="M38" i="3" s="1"/>
  <c r="H36" i="3"/>
  <c r="M36" i="3" s="1"/>
  <c r="I40" i="6"/>
  <c r="K14" i="2" l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I16" i="3"/>
  <c r="F16" i="6"/>
  <c r="I18" i="3"/>
  <c r="F18" i="6"/>
  <c r="I12" i="3"/>
  <c r="M12" i="3" s="1"/>
  <c r="M12" i="6" s="1"/>
  <c r="I23" i="3"/>
  <c r="I23" i="6" s="1"/>
  <c r="F23" i="6"/>
  <c r="I22" i="3"/>
  <c r="F22" i="6"/>
  <c r="I21" i="3"/>
  <c r="F21" i="6"/>
  <c r="M20" i="3"/>
  <c r="M20" i="6" s="1"/>
  <c r="F20" i="6"/>
  <c r="I19" i="3"/>
  <c r="F19" i="6"/>
  <c r="H15" i="6"/>
  <c r="M15" i="3"/>
  <c r="H33" i="6"/>
  <c r="M33" i="3"/>
  <c r="M33" i="6" s="1"/>
  <c r="H23" i="6"/>
  <c r="H29" i="6"/>
  <c r="M29" i="3"/>
  <c r="M29" i="6" s="1"/>
  <c r="H11" i="6"/>
  <c r="M11" i="3"/>
  <c r="M11" i="6" s="1"/>
  <c r="H24" i="6"/>
  <c r="M24" i="3"/>
  <c r="M24" i="6" s="1"/>
  <c r="H25" i="6"/>
  <c r="M25" i="3"/>
  <c r="M25" i="6" s="1"/>
  <c r="M27" i="6"/>
  <c r="M28" i="6"/>
  <c r="M26" i="6"/>
  <c r="M32" i="6"/>
  <c r="M34" i="6"/>
  <c r="F12" i="6"/>
  <c r="M30" i="6"/>
  <c r="M37" i="6"/>
  <c r="M35" i="6"/>
  <c r="G41" i="6"/>
  <c r="M14" i="6"/>
  <c r="M17" i="6"/>
  <c r="F17" i="6"/>
  <c r="I17" i="6"/>
  <c r="M31" i="6"/>
  <c r="J41" i="3"/>
  <c r="J41" i="6"/>
  <c r="F15" i="6"/>
  <c r="I14" i="6"/>
  <c r="F10" i="6"/>
  <c r="I37" i="6"/>
  <c r="F11" i="6"/>
  <c r="F13" i="6"/>
  <c r="H38" i="6"/>
  <c r="M38" i="6"/>
  <c r="M36" i="6"/>
  <c r="H36" i="6"/>
  <c r="I13" i="6"/>
  <c r="M13" i="6"/>
  <c r="I11" i="6"/>
  <c r="H41" i="3"/>
  <c r="M42" i="3" s="1"/>
  <c r="I18" i="6" l="1"/>
  <c r="M18" i="3"/>
  <c r="M18" i="6" s="1"/>
  <c r="M16" i="3"/>
  <c r="M16" i="6" s="1"/>
  <c r="I16" i="6"/>
  <c r="I12" i="6"/>
  <c r="M23" i="3"/>
  <c r="M23" i="6" s="1"/>
  <c r="M22" i="3"/>
  <c r="M22" i="6" s="1"/>
  <c r="I22" i="6"/>
  <c r="M21" i="3"/>
  <c r="M21" i="6" s="1"/>
  <c r="I21" i="6"/>
  <c r="I19" i="6"/>
  <c r="M19" i="3"/>
  <c r="M19" i="6" s="1"/>
  <c r="M42" i="6"/>
  <c r="P42" i="6" s="1"/>
  <c r="M15" i="6"/>
  <c r="I15" i="6"/>
  <c r="M10" i="3"/>
  <c r="M10" i="6" s="1"/>
  <c r="I10" i="6"/>
  <c r="I41" i="3"/>
  <c r="H41" i="6"/>
  <c r="I41" i="6" l="1"/>
  <c r="M41" i="6"/>
  <c r="M41" i="3"/>
  <c r="M43" i="3" s="1"/>
  <c r="P41" i="6" l="1"/>
  <c r="M43" i="6"/>
  <c r="P4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Erkens Klaus</author>
    <author>Pan, Sijing</author>
  </authors>
  <commentList>
    <comment ref="T9" authorId="0" shapeId="0" xr:uid="{00000000-0006-0000-0000-000001000000}">
      <text>
        <r>
          <rPr>
            <sz val="10"/>
            <color indexed="81"/>
            <rFont val="Tahoma"/>
            <family val="2"/>
          </rPr>
          <t>F = Frühstück
(Kürzung Verpflegungspauschale 20 %)
z.B. Frühstück bei Übernachtung im Hotel. 
Gilt auch bei Gestellung durch Dritte auf Veranlassung des Arbeitgebers.</t>
        </r>
      </text>
    </comment>
    <comment ref="U9" authorId="0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M = Mittagessen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
</t>
        </r>
      </text>
    </comment>
    <comment ref="V9" authorId="0" shapeId="0" xr:uid="{00000000-0006-0000-0000-000003000000}">
      <text>
        <r>
          <rPr>
            <sz val="10"/>
            <color indexed="81"/>
            <rFont val="Tahoma"/>
            <family val="2"/>
          </rPr>
          <t>A = Abendessen 
(Kürzung Verpflegungspauschale 40 %)
- bis max. EUR 60 (darüber steuerpflichtiger Sachbezug)
- gilt auch bei Teilnahme an geschäftlicher Bewirtung durch Arbeitgeber 
- gilt auch bei Gestellung durch Dritte auf Veranlassung des Arbeitgebers.
- aber nicht bei geschäftlicher Bewirtung durch Dritte ohne Veranlassung des Arbeitgebers</t>
        </r>
      </text>
    </comment>
    <comment ref="G10" authorId="0" shapeId="0" xr:uid="{00000000-0006-0000-0000-000004000000}">
      <text>
        <r>
          <rPr>
            <sz val="10"/>
            <color indexed="81"/>
            <rFont val="Tahoma"/>
            <family val="2"/>
          </rPr>
          <t>ZMSD-Nr.</t>
        </r>
      </text>
    </comment>
    <comment ref="T11" authorId="0" shapeId="0" xr:uid="{00000000-0006-0000-0000-000005000000}">
      <text>
        <r>
          <rPr>
            <sz val="8"/>
            <color indexed="81"/>
            <rFont val="Tahoma"/>
            <family val="2"/>
          </rPr>
          <t xml:space="preserve">F= 早餐
（从每天的出差补贴中抵扣20 %）
例如: 旅馆过夜费中包括的早餐费。
同样适用由第三方提供却由雇主支付的早餐费。若适用请在此打叉。
</t>
        </r>
      </text>
    </comment>
    <comment ref="U11" authorId="0" shapeId="0" xr:uid="{00000000-0006-0000-0000-000006000000}">
      <text>
        <r>
          <rPr>
            <sz val="8"/>
            <color indexed="81"/>
            <rFont val="Tahoma"/>
            <family val="2"/>
          </rPr>
          <t xml:space="preserve">M= 午餐
（从每天的出差补贴中抵扣40 %）
─ 最多不超过60欧元 （一旦超过则视为应纳税的实物支付）。
─ 同样适用由雇主支付的商业活动中的餐饮费。
─ 同样适用由第三方提供却由雇主支付的餐饮费。
─ 对参加第三方商业活动的非雇主支付的餐饮费则不用扣除。
若适用请在此打叉。
</t>
        </r>
      </text>
    </comment>
    <comment ref="V11" authorId="0" shapeId="0" xr:uid="{00000000-0006-0000-0000-000007000000}">
      <text>
        <r>
          <rPr>
            <sz val="8"/>
            <color indexed="81"/>
            <rFont val="Tahoma"/>
            <family val="2"/>
          </rPr>
          <t>A= 晚餐
（从每天的出差补贴中抵扣40 %）
─ 最多不超过60欧元（一旦超过则视为应纳税的实物支付）。
─ 适用由雇主支付的商业活动中的餐饮费。
─ 适用由第三方提供却由雇主支付的餐饮费。
─ 对参加第三方商业活动的非雇主支付的餐饮费则不用扣除。
若适用请在此打叉。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>出差的每天需分栏填写，这同样适用多天的出差。其中多天合在一起的费用需在一个编号里填写。在计算出差报销的页面上会自动算出每天差旅的实际补助额。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0" shapeId="0" xr:uid="{00000000-0006-0000-0000-000009000000}">
      <text>
        <r>
          <rPr>
            <sz val="10"/>
            <color indexed="81"/>
            <rFont val="Tahoma"/>
            <family val="2"/>
          </rPr>
          <t>每天发生的不同费用需分栏填写，这同样适用多天差旅，其中多天一起的某项费用需在一个编号里填写。</t>
        </r>
      </text>
    </comment>
  </commentList>
</comments>
</file>

<file path=xl/sharedStrings.xml><?xml version="1.0" encoding="utf-8"?>
<sst xmlns="http://schemas.openxmlformats.org/spreadsheetml/2006/main" count="239" uniqueCount="151">
  <si>
    <t>Reisezeit</t>
  </si>
  <si>
    <t>Datum</t>
  </si>
  <si>
    <t>Zeit von</t>
  </si>
  <si>
    <t>Zeit bis</t>
  </si>
  <si>
    <t>Monat / Jahr</t>
  </si>
  <si>
    <t>Name</t>
  </si>
  <si>
    <t>Reise-Nr.</t>
  </si>
  <si>
    <t>Reisestrecke                                                   oder                                                      Aufenthaltsort</t>
  </si>
  <si>
    <t>Fahrtkosten</t>
  </si>
  <si>
    <t>von</t>
  </si>
  <si>
    <t>bis</t>
  </si>
  <si>
    <t>km</t>
  </si>
  <si>
    <t>Kilometer-Pauschale PKW</t>
  </si>
  <si>
    <t>Frühstück</t>
  </si>
  <si>
    <t>Pauschale steuerfrei</t>
  </si>
  <si>
    <t>Reise-   tag</t>
  </si>
  <si>
    <t>Euro</t>
  </si>
  <si>
    <t>x</t>
  </si>
  <si>
    <t>Verflegungsmehraufwendungen</t>
  </si>
  <si>
    <t>Übernachtungspauschalen</t>
  </si>
  <si>
    <t>Gesprächspartner</t>
  </si>
  <si>
    <t>EUR</t>
  </si>
  <si>
    <t>Sachbezugswerte</t>
  </si>
  <si>
    <t>Mittagessen</t>
  </si>
  <si>
    <t>Abendessen</t>
  </si>
  <si>
    <t>Überprüfung/Freigabe</t>
  </si>
  <si>
    <t>Verpflegungs- pauschalen</t>
  </si>
  <si>
    <t>Summe</t>
  </si>
  <si>
    <t>Gesamtbetrag</t>
  </si>
  <si>
    <t>Buchungsvermerke</t>
  </si>
  <si>
    <t>B.C.Gerow@egsz.de</t>
  </si>
  <si>
    <t>lfd. Nr.</t>
  </si>
  <si>
    <t xml:space="preserve"> = x</t>
  </si>
  <si>
    <t>Anmerkungen/Antrag Mitarbeiter</t>
  </si>
  <si>
    <t>Copyright/All rights reserved:</t>
  </si>
  <si>
    <t>Kontakt:</t>
  </si>
  <si>
    <t>Bitte besuchen Sie uns im Internet:</t>
  </si>
  <si>
    <t>Name des Kunden/Gesprächspartners sowie Firma/Organisation</t>
  </si>
  <si>
    <t>http://www.egsz.de</t>
  </si>
  <si>
    <t>Stunden</t>
  </si>
  <si>
    <t>Dauer   [Std.]</t>
  </si>
  <si>
    <t>Dauer [Std.]</t>
  </si>
  <si>
    <t>volle km</t>
  </si>
  <si>
    <t>F</t>
  </si>
  <si>
    <t>M</t>
  </si>
  <si>
    <t>A</t>
  </si>
  <si>
    <t>Übernachtungs-kosten</t>
  </si>
  <si>
    <t>Bewirtungs-kosten</t>
  </si>
  <si>
    <t>Sonstige Reisekosten</t>
  </si>
  <si>
    <t>Summe Reisekosten</t>
  </si>
  <si>
    <t>Reiseroute                                                           (Abfahrtsort - ggfs. Zwischenstationen- Zielort)</t>
  </si>
  <si>
    <t>Mahlzeiten- gestellung durch Arbeitgeber</t>
  </si>
  <si>
    <t>Abzug Firmenwagen</t>
  </si>
  <si>
    <t>Auszahlungsbetrag</t>
  </si>
  <si>
    <t>Kilometer mit PKW</t>
  </si>
  <si>
    <t>Peking</t>
  </si>
  <si>
    <t>Chengdu</t>
  </si>
  <si>
    <t>Bewirtungskosten                        lt. Beleg</t>
  </si>
  <si>
    <t>Hotelkosten (einschließlich Frühstück) lt. Beleg</t>
  </si>
  <si>
    <t>p</t>
  </si>
  <si>
    <t>China - Allgemein</t>
  </si>
  <si>
    <t xml:space="preserve"> Sonstige Reisekosten (Tickets, u.a.) lt. Beleg</t>
  </si>
  <si>
    <t>Abwesenheit</t>
  </si>
  <si>
    <t>Kalendertag</t>
  </si>
  <si>
    <t>Verpflegungspauschalen</t>
  </si>
  <si>
    <t>ERFASSUNGSBLATT</t>
  </si>
  <si>
    <t>Kunden/ Job-Nummer (5-stellig)</t>
  </si>
  <si>
    <t>Kunden/ Job- Nummer</t>
  </si>
  <si>
    <t>Nachname/姓:</t>
  </si>
  <si>
    <t xml:space="preserve">Vorname/名: </t>
  </si>
  <si>
    <t>Personal-Nr./个人号码:</t>
  </si>
  <si>
    <t>出差时间</t>
  </si>
  <si>
    <t>客户或约谈人名字</t>
  </si>
  <si>
    <t>编号</t>
  </si>
  <si>
    <t>以及</t>
  </si>
  <si>
    <t>日期</t>
  </si>
  <si>
    <t>从几点</t>
  </si>
  <si>
    <t>到几点</t>
  </si>
  <si>
    <t>公司或机构</t>
  </si>
  <si>
    <t>地点</t>
  </si>
  <si>
    <t>(出发地点-目的地)</t>
  </si>
  <si>
    <t>行驶公里数</t>
  </si>
  <si>
    <t>账单显示的</t>
  </si>
  <si>
    <t>餐饮费</t>
  </si>
  <si>
    <t>的其他费用</t>
  </si>
  <si>
    <t>Hongkong</t>
  </si>
  <si>
    <t>Shanghai</t>
  </si>
  <si>
    <t>Hong -kong</t>
  </si>
  <si>
    <t>北京</t>
  </si>
  <si>
    <t>上海</t>
  </si>
  <si>
    <t>香港</t>
  </si>
  <si>
    <t>其它</t>
  </si>
  <si>
    <t>Herr Ho, Fa. Export Heaven</t>
  </si>
  <si>
    <t>Düsseldorf-Peking</t>
  </si>
  <si>
    <t>Peking-Düsseldorf</t>
  </si>
  <si>
    <t>Li</t>
  </si>
  <si>
    <t>Tian</t>
  </si>
  <si>
    <t>Düsseldorf-Shanghai</t>
  </si>
  <si>
    <t>Hongkong-Düsseldorf</t>
  </si>
  <si>
    <t>Shanghai-Hongkong</t>
  </si>
  <si>
    <t>International Export Fair Shanghai</t>
  </si>
  <si>
    <t>Travel day</t>
  </si>
  <si>
    <t>Mr. Wang/Wang Entreprises</t>
  </si>
  <si>
    <t>Jet Li/CII</t>
  </si>
  <si>
    <t>Reisestrecke                      oder                Aufenthaltsort</t>
  </si>
  <si>
    <t>出差编号</t>
  </si>
  <si>
    <t>出差日期</t>
  </si>
  <si>
    <t>出差线路或逗留地</t>
  </si>
  <si>
    <t>行车</t>
  </si>
  <si>
    <t>费用</t>
  </si>
  <si>
    <t>出差补贴</t>
  </si>
  <si>
    <t>过夜</t>
  </si>
  <si>
    <t>餐饮</t>
  </si>
  <si>
    <t>总额</t>
  </si>
  <si>
    <t>谈话对象</t>
  </si>
  <si>
    <t>Fahrtkosten    (Kilometerpauschale)</t>
  </si>
  <si>
    <t xml:space="preserve">Jahr年/Monat月: </t>
  </si>
  <si>
    <t>Name 姓名</t>
  </si>
  <si>
    <t>Kontakt: 请联系:</t>
  </si>
  <si>
    <t>www.egsz.de</t>
  </si>
  <si>
    <t>成都</t>
  </si>
  <si>
    <r>
      <t>客户</t>
    </r>
    <r>
      <rPr>
        <sz val="12"/>
        <rFont val="Times New Roman"/>
        <family val="1"/>
      </rPr>
      <t>/</t>
    </r>
    <r>
      <rPr>
        <sz val="12"/>
        <rFont val="SimSun"/>
      </rPr>
      <t>职业号码</t>
    </r>
  </si>
  <si>
    <t>Wechselkurs Fremdwährung/EUR 汇率   外币/欧元</t>
  </si>
  <si>
    <t>Firmenwagen (1=ja; 0=nein) 公司用车（1= 有，0=没有)</t>
  </si>
  <si>
    <t>http://www.egsz.de/china/index.php</t>
  </si>
  <si>
    <t>Kontakt 请联系:</t>
  </si>
  <si>
    <t>All rights reserved:</t>
  </si>
  <si>
    <t>Copyright/</t>
  </si>
  <si>
    <t>注释/工作人员提交报销申请</t>
  </si>
  <si>
    <t>审查/通过</t>
  </si>
  <si>
    <t>Datum/Unterschrift</t>
  </si>
  <si>
    <t>日期/签字</t>
  </si>
  <si>
    <t>请浏览我们的网页:</t>
  </si>
  <si>
    <t>簿账提示</t>
  </si>
  <si>
    <t>驾车</t>
  </si>
  <si>
    <t>Gesamtbetrag 总额</t>
  </si>
  <si>
    <t>Abzug Firmenwagen 公司用车抵扣</t>
  </si>
  <si>
    <t>Auszahlungsbetrag 报销支付额</t>
  </si>
  <si>
    <t xml:space="preserve">Wechselkurs Fremdwährung/EUR </t>
  </si>
  <si>
    <t>Firmenwagen (1=ja; 0=nein) 公司用车（1= 有; 0=没有)</t>
  </si>
  <si>
    <t xml:space="preserve">Firmenwagen (1=ja; 0=nein)  公司用车（1= 有; 0=没有) </t>
  </si>
  <si>
    <t xml:space="preserve">Wechselkurs Fremdwährung/EUR 汇率   外币/欧元 </t>
  </si>
  <si>
    <t>旅馆费  (包括早餐)</t>
  </si>
  <si>
    <t>Duesseldorf/Germany</t>
  </si>
  <si>
    <t>EGSZ Gerow Kuhlmann Schmitz Zeiss PartmbB WP/StB/RAe</t>
  </si>
  <si>
    <t>Canton</t>
  </si>
  <si>
    <t xml:space="preserve">Anwesenheit 过夜天数= x Übernachtungspauschale 过夜总额 =p </t>
  </si>
  <si>
    <t>广东</t>
  </si>
  <si>
    <t>REISEKOSTENABRECHNUNG CHINA 2024</t>
  </si>
  <si>
    <t>2024年中国差旅费报销表</t>
  </si>
  <si>
    <t xml:space="preserve"> 2024年中国差旅费报销表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</si>
</sst>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h:mm"/>
    <numFmt numFmtId="165" formatCode="0\ 0\ 0\ 0\ 0\ 0\ 0\ 0"/>
    <numFmt numFmtId="166" formatCode="d"/>
    <numFmt numFmtId="167" formatCode="mmmm\ yy"/>
    <numFmt numFmtId="168" formatCode="0\ 0\ 0\ 0\ 0"/>
    <numFmt numFmtId="169" formatCode="dd/mm/yy"/>
    <numFmt numFmtId="170" formatCode="00000"/>
    <numFmt numFmtId="171" formatCode="00000000"/>
  </numFmts>
  <fonts count="37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2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7.5"/>
      <color indexed="12"/>
      <name val="MS Sans Serif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u/>
      <sz val="9"/>
      <color indexed="12"/>
      <name val="MS Sans Serif"/>
      <family val="2"/>
    </font>
    <font>
      <sz val="10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6"/>
      <name val="Arial"/>
      <family val="2"/>
    </font>
    <font>
      <sz val="10"/>
      <color rgb="FFFF0000"/>
      <name val="Arial"/>
      <family val="2"/>
    </font>
    <font>
      <u/>
      <sz val="9"/>
      <name val="MS Sans Serif"/>
      <family val="2"/>
    </font>
    <font>
      <b/>
      <sz val="12"/>
      <color rgb="FFFF0000"/>
      <name val="Arial"/>
      <family val="2"/>
    </font>
    <font>
      <sz val="10"/>
      <color rgb="FFFF0000"/>
      <name val="MS Sans Serif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u/>
      <sz val="8"/>
      <color indexed="12"/>
      <name val="MS Sans Serif"/>
      <family val="2"/>
    </font>
    <font>
      <sz val="12"/>
      <name val="SimSun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/>
    <xf numFmtId="4" fontId="2" fillId="0" borderId="0" xfId="0" applyNumberFormat="1" applyFont="1" applyProtection="1"/>
    <xf numFmtId="4" fontId="7" fillId="0" borderId="0" xfId="0" applyNumberFormat="1" applyFont="1" applyFill="1" applyProtection="1"/>
    <xf numFmtId="4" fontId="2" fillId="0" borderId="0" xfId="0" applyNumberFormat="1" applyFont="1" applyFill="1" applyProtection="1"/>
    <xf numFmtId="167" fontId="2" fillId="0" borderId="7" xfId="0" applyNumberFormat="1" applyFont="1" applyFill="1" applyBorder="1" applyAlignment="1" applyProtection="1">
      <alignment horizontal="left"/>
    </xf>
    <xf numFmtId="0" fontId="0" fillId="0" borderId="0" xfId="0" applyProtection="1"/>
    <xf numFmtId="4" fontId="0" fillId="0" borderId="0" xfId="0" applyNumberFormat="1" applyProtection="1"/>
    <xf numFmtId="40" fontId="2" fillId="0" borderId="0" xfId="1" applyFont="1" applyFill="1" applyProtection="1"/>
    <xf numFmtId="4" fontId="2" fillId="0" borderId="7" xfId="0" applyNumberFormat="1" applyFont="1" applyFill="1" applyBorder="1" applyProtection="1"/>
    <xf numFmtId="4" fontId="2" fillId="0" borderId="8" xfId="0" applyNumberFormat="1" applyFont="1" applyFill="1" applyBorder="1" applyAlignment="1" applyProtection="1">
      <alignment horizontal="center" wrapText="1"/>
    </xf>
    <xf numFmtId="4" fontId="2" fillId="0" borderId="10" xfId="0" applyNumberFormat="1" applyFont="1" applyFill="1" applyBorder="1" applyAlignment="1" applyProtection="1">
      <alignment horizontal="center" wrapText="1"/>
    </xf>
    <xf numFmtId="4" fontId="2" fillId="0" borderId="11" xfId="0" applyNumberFormat="1" applyFont="1" applyFill="1" applyBorder="1" applyAlignment="1" applyProtection="1">
      <alignment horizontal="left"/>
    </xf>
    <xf numFmtId="4" fontId="2" fillId="0" borderId="12" xfId="0" applyNumberFormat="1" applyFont="1" applyFill="1" applyBorder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Alignment="1" applyProtection="1">
      <alignment vertical="center"/>
    </xf>
    <xf numFmtId="164" fontId="2" fillId="0" borderId="14" xfId="0" applyNumberFormat="1" applyFont="1" applyFill="1" applyBorder="1" applyAlignment="1" applyProtection="1">
      <alignment horizontal="right"/>
    </xf>
    <xf numFmtId="164" fontId="2" fillId="0" borderId="15" xfId="0" applyNumberFormat="1" applyFont="1" applyFill="1" applyBorder="1" applyAlignment="1" applyProtection="1">
      <alignment horizontal="right"/>
    </xf>
    <xf numFmtId="2" fontId="2" fillId="0" borderId="16" xfId="0" applyNumberFormat="1" applyFont="1" applyFill="1" applyBorder="1" applyAlignment="1" applyProtection="1">
      <alignment horizontal="right"/>
    </xf>
    <xf numFmtId="3" fontId="2" fillId="0" borderId="17" xfId="0" applyNumberFormat="1" applyFont="1" applyFill="1" applyBorder="1" applyAlignment="1" applyProtection="1">
      <alignment horizontal="right"/>
    </xf>
    <xf numFmtId="4" fontId="2" fillId="0" borderId="15" xfId="0" applyNumberFormat="1" applyFont="1" applyFill="1" applyBorder="1" applyAlignment="1" applyProtection="1">
      <alignment horizontal="right" wrapText="1"/>
    </xf>
    <xf numFmtId="4" fontId="2" fillId="0" borderId="17" xfId="0" applyNumberFormat="1" applyFont="1" applyFill="1" applyBorder="1" applyAlignment="1" applyProtection="1">
      <alignment horizontal="right" wrapText="1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4" fontId="2" fillId="0" borderId="22" xfId="0" applyNumberFormat="1" applyFont="1" applyFill="1" applyBorder="1" applyAlignment="1" applyProtection="1">
      <alignment horizontal="centerContinuous" vertical="top"/>
    </xf>
    <xf numFmtId="4" fontId="2" fillId="0" borderId="23" xfId="0" applyNumberFormat="1" applyFont="1" applyFill="1" applyBorder="1" applyAlignment="1" applyProtection="1">
      <alignment horizontal="centerContinuous" vertical="top" wrapText="1"/>
    </xf>
    <xf numFmtId="4" fontId="2" fillId="0" borderId="24" xfId="0" applyNumberFormat="1" applyFont="1" applyFill="1" applyBorder="1" applyAlignment="1" applyProtection="1">
      <alignment horizontal="centerContinuous" vertical="top" wrapText="1"/>
    </xf>
    <xf numFmtId="4" fontId="2" fillId="0" borderId="23" xfId="0" applyNumberFormat="1" applyFont="1" applyFill="1" applyBorder="1" applyAlignment="1" applyProtection="1">
      <alignment horizontal="centerContinuous" vertical="top"/>
    </xf>
    <xf numFmtId="4" fontId="2" fillId="0" borderId="25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Protection="1"/>
    <xf numFmtId="0" fontId="2" fillId="0" borderId="28" xfId="0" applyFont="1" applyBorder="1" applyProtection="1"/>
    <xf numFmtId="4" fontId="3" fillId="0" borderId="28" xfId="0" applyNumberFormat="1" applyFont="1" applyBorder="1" applyProtection="1"/>
    <xf numFmtId="4" fontId="2" fillId="0" borderId="0" xfId="0" applyNumberFormat="1" applyFont="1" applyAlignment="1" applyProtection="1">
      <alignment horizontal="right"/>
    </xf>
    <xf numFmtId="4" fontId="2" fillId="0" borderId="29" xfId="0" applyNumberFormat="1" applyFont="1" applyBorder="1" applyProtection="1"/>
    <xf numFmtId="165" fontId="4" fillId="0" borderId="0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Alignment="1" applyProtection="1">
      <alignment horizontal="centerContinuous"/>
    </xf>
    <xf numFmtId="4" fontId="2" fillId="0" borderId="23" xfId="0" applyNumberFormat="1" applyFont="1" applyBorder="1" applyAlignment="1" applyProtection="1">
      <alignment horizontal="centerContinuous" vertical="top"/>
    </xf>
    <xf numFmtId="4" fontId="2" fillId="0" borderId="24" xfId="0" applyNumberFormat="1" applyFont="1" applyBorder="1" applyAlignment="1" applyProtection="1">
      <alignment horizontal="centerContinuous" vertical="top"/>
    </xf>
    <xf numFmtId="4" fontId="2" fillId="0" borderId="22" xfId="0" applyNumberFormat="1" applyFont="1" applyBorder="1" applyAlignment="1" applyProtection="1">
      <alignment horizontal="centerContinuous" vertical="top"/>
    </xf>
    <xf numFmtId="4" fontId="2" fillId="0" borderId="0" xfId="0" applyNumberFormat="1" applyFont="1" applyAlignment="1" applyProtection="1">
      <alignment vertical="top"/>
    </xf>
    <xf numFmtId="4" fontId="2" fillId="0" borderId="30" xfId="0" applyNumberFormat="1" applyFont="1" applyBorder="1" applyAlignment="1" applyProtection="1">
      <alignment horizontal="center" vertical="top"/>
    </xf>
    <xf numFmtId="4" fontId="2" fillId="0" borderId="31" xfId="0" applyNumberFormat="1" applyFont="1" applyBorder="1" applyAlignment="1" applyProtection="1">
      <alignment horizontal="center"/>
    </xf>
    <xf numFmtId="4" fontId="2" fillId="0" borderId="0" xfId="0" applyNumberFormat="1" applyFont="1" applyAlignment="1" applyProtection="1"/>
    <xf numFmtId="3" fontId="2" fillId="0" borderId="7" xfId="0" applyNumberFormat="1" applyFont="1" applyBorder="1" applyAlignment="1" applyProtection="1">
      <alignment horizontal="center"/>
    </xf>
    <xf numFmtId="3" fontId="2" fillId="0" borderId="32" xfId="0" applyNumberFormat="1" applyFont="1" applyBorder="1" applyAlignment="1" applyProtection="1">
      <alignment horizontal="center"/>
    </xf>
    <xf numFmtId="3" fontId="2" fillId="0" borderId="33" xfId="0" applyNumberFormat="1" applyFont="1" applyBorder="1" applyAlignment="1" applyProtection="1">
      <alignment horizontal="center"/>
    </xf>
    <xf numFmtId="3" fontId="2" fillId="0" borderId="34" xfId="0" applyNumberFormat="1" applyFont="1" applyBorder="1" applyAlignment="1" applyProtection="1">
      <alignment horizontal="center"/>
    </xf>
    <xf numFmtId="3" fontId="2" fillId="0" borderId="35" xfId="0" applyNumberFormat="1" applyFont="1" applyBorder="1" applyAlignment="1" applyProtection="1">
      <alignment horizontal="centerContinuous"/>
    </xf>
    <xf numFmtId="3" fontId="2" fillId="0" borderId="29" xfId="0" applyNumberFormat="1" applyFont="1" applyBorder="1" applyAlignment="1" applyProtection="1">
      <alignment horizontal="centerContinuous"/>
    </xf>
    <xf numFmtId="4" fontId="2" fillId="0" borderId="0" xfId="0" applyNumberFormat="1" applyFont="1" applyBorder="1" applyProtection="1"/>
    <xf numFmtId="4" fontId="6" fillId="0" borderId="0" xfId="0" applyNumberFormat="1" applyFont="1" applyBorder="1" applyProtection="1"/>
    <xf numFmtId="4" fontId="4" fillId="0" borderId="0" xfId="0" applyNumberFormat="1" applyFont="1" applyBorder="1" applyProtection="1"/>
    <xf numFmtId="4" fontId="2" fillId="0" borderId="19" xfId="0" applyNumberFormat="1" applyFont="1" applyBorder="1" applyProtection="1"/>
    <xf numFmtId="4" fontId="2" fillId="0" borderId="36" xfId="0" applyNumberFormat="1" applyFont="1" applyBorder="1" applyAlignment="1" applyProtection="1">
      <alignment horizontal="center"/>
    </xf>
    <xf numFmtId="4" fontId="2" fillId="0" borderId="14" xfId="0" applyNumberFormat="1" applyFont="1" applyFill="1" applyBorder="1" applyAlignment="1" applyProtection="1">
      <alignment horizontal="right" wrapText="1"/>
    </xf>
    <xf numFmtId="4" fontId="2" fillId="0" borderId="36" xfId="0" applyNumberFormat="1" applyFont="1" applyBorder="1" applyAlignment="1" applyProtection="1">
      <alignment horizontal="centerContinuous"/>
    </xf>
    <xf numFmtId="4" fontId="2" fillId="0" borderId="11" xfId="0" applyNumberFormat="1" applyFont="1" applyFill="1" applyBorder="1" applyAlignment="1" applyProtection="1">
      <alignment horizontal="right"/>
    </xf>
    <xf numFmtId="4" fontId="2" fillId="0" borderId="24" xfId="0" applyNumberFormat="1" applyFont="1" applyBorder="1" applyProtection="1"/>
    <xf numFmtId="4" fontId="2" fillId="0" borderId="40" xfId="0" applyNumberFormat="1" applyFont="1" applyFill="1" applyBorder="1" applyAlignment="1" applyProtection="1">
      <alignment horizontal="right" wrapText="1"/>
    </xf>
    <xf numFmtId="166" fontId="2" fillId="0" borderId="42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4" fontId="12" fillId="0" borderId="45" xfId="0" applyNumberFormat="1" applyFont="1" applyFill="1" applyBorder="1" applyAlignment="1" applyProtection="1">
      <alignment horizontal="center" wrapText="1"/>
    </xf>
    <xf numFmtId="4" fontId="12" fillId="0" borderId="44" xfId="0" applyNumberFormat="1" applyFont="1" applyFill="1" applyBorder="1" applyAlignment="1" applyProtection="1">
      <alignment horizontal="center" wrapText="1"/>
    </xf>
    <xf numFmtId="4" fontId="12" fillId="0" borderId="10" xfId="0" applyNumberFormat="1" applyFont="1" applyFill="1" applyBorder="1" applyAlignment="1" applyProtection="1">
      <alignment horizontal="center" wrapText="1"/>
    </xf>
    <xf numFmtId="4" fontId="12" fillId="0" borderId="31" xfId="0" applyNumberFormat="1" applyFont="1" applyFill="1" applyBorder="1" applyAlignment="1" applyProtection="1">
      <alignment horizontal="center"/>
    </xf>
    <xf numFmtId="4" fontId="12" fillId="0" borderId="46" xfId="0" applyNumberFormat="1" applyFont="1" applyFill="1" applyBorder="1" applyAlignment="1" applyProtection="1">
      <alignment horizontal="center"/>
    </xf>
    <xf numFmtId="4" fontId="12" fillId="0" borderId="0" xfId="0" applyNumberFormat="1" applyFont="1" applyProtection="1"/>
    <xf numFmtId="4" fontId="11" fillId="0" borderId="29" xfId="0" applyNumberFormat="1" applyFont="1" applyBorder="1" applyProtection="1"/>
    <xf numFmtId="4" fontId="2" fillId="0" borderId="47" xfId="0" applyNumberFormat="1" applyFont="1" applyBorder="1" applyAlignment="1" applyProtection="1">
      <alignment horizontal="center"/>
    </xf>
    <xf numFmtId="4" fontId="2" fillId="0" borderId="31" xfId="0" applyNumberFormat="1" applyFont="1" applyFill="1" applyBorder="1" applyAlignment="1" applyProtection="1">
      <alignment horizontal="center" wrapText="1"/>
    </xf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right" vertical="center"/>
    </xf>
    <xf numFmtId="4" fontId="15" fillId="0" borderId="0" xfId="0" applyNumberFormat="1" applyFont="1" applyBorder="1" applyProtection="1"/>
    <xf numFmtId="4" fontId="16" fillId="0" borderId="0" xfId="0" applyNumberFormat="1" applyFont="1" applyProtection="1"/>
    <xf numFmtId="4" fontId="16" fillId="0" borderId="0" xfId="0" applyNumberFormat="1" applyFont="1" applyAlignment="1" applyProtection="1">
      <alignment horizontal="right"/>
    </xf>
    <xf numFmtId="4" fontId="2" fillId="0" borderId="41" xfId="0" applyNumberFormat="1" applyFont="1" applyBorder="1" applyAlignment="1" applyProtection="1">
      <alignment horizontal="center" vertical="top" wrapText="1"/>
    </xf>
    <xf numFmtId="4" fontId="2" fillId="0" borderId="0" xfId="0" applyNumberFormat="1" applyFont="1" applyBorder="1" applyAlignment="1" applyProtection="1">
      <alignment vertical="top"/>
    </xf>
    <xf numFmtId="4" fontId="2" fillId="0" borderId="8" xfId="0" applyNumberFormat="1" applyFont="1" applyBorder="1" applyAlignment="1" applyProtection="1">
      <alignment horizontal="center"/>
    </xf>
    <xf numFmtId="4" fontId="2" fillId="0" borderId="56" xfId="0" applyNumberFormat="1" applyFont="1" applyBorder="1" applyAlignment="1" applyProtection="1">
      <alignment horizontal="center"/>
    </xf>
    <xf numFmtId="4" fontId="2" fillId="0" borderId="51" xfId="0" applyNumberFormat="1" applyFont="1" applyBorder="1" applyAlignment="1" applyProtection="1">
      <alignment horizontal="center"/>
    </xf>
    <xf numFmtId="4" fontId="2" fillId="0" borderId="46" xfId="0" applyNumberFormat="1" applyFont="1" applyBorder="1" applyAlignment="1" applyProtection="1">
      <alignment horizontal="center"/>
    </xf>
    <xf numFmtId="4" fontId="6" fillId="0" borderId="0" xfId="0" applyNumberFormat="1" applyFont="1" applyFill="1" applyProtection="1"/>
    <xf numFmtId="4" fontId="17" fillId="0" borderId="0" xfId="2" applyNumberFormat="1" applyFont="1" applyFill="1" applyAlignment="1" applyProtection="1"/>
    <xf numFmtId="1" fontId="4" fillId="0" borderId="24" xfId="0" applyNumberFormat="1" applyFont="1" applyBorder="1" applyAlignment="1" applyProtection="1">
      <alignment horizontal="left"/>
    </xf>
    <xf numFmtId="4" fontId="2" fillId="0" borderId="22" xfId="0" applyNumberFormat="1" applyFont="1" applyBorder="1" applyAlignment="1" applyProtection="1">
      <alignment horizontal="centerContinuous" vertical="top" wrapText="1"/>
    </xf>
    <xf numFmtId="4" fontId="2" fillId="0" borderId="50" xfId="0" applyNumberFormat="1" applyFont="1" applyBorder="1" applyAlignment="1" applyProtection="1">
      <alignment horizontal="center"/>
    </xf>
    <xf numFmtId="4" fontId="2" fillId="0" borderId="59" xfId="0" applyNumberFormat="1" applyFont="1" applyFill="1" applyBorder="1" applyAlignment="1" applyProtection="1">
      <alignment horizontal="center" vertical="top" wrapText="1"/>
    </xf>
    <xf numFmtId="4" fontId="2" fillId="0" borderId="58" xfId="0" applyNumberFormat="1" applyFont="1" applyFill="1" applyBorder="1" applyAlignment="1" applyProtection="1">
      <alignment horizontal="center" vertical="top" wrapText="1"/>
    </xf>
    <xf numFmtId="0" fontId="0" fillId="0" borderId="45" xfId="0" applyFill="1" applyBorder="1" applyAlignment="1" applyProtection="1">
      <alignment horizontal="centerContinuous"/>
    </xf>
    <xf numFmtId="4" fontId="2" fillId="0" borderId="46" xfId="0" applyNumberFormat="1" applyFont="1" applyFill="1" applyBorder="1" applyAlignment="1" applyProtection="1">
      <alignment horizontal="center" vertical="top"/>
    </xf>
    <xf numFmtId="4" fontId="2" fillId="0" borderId="47" xfId="0" applyNumberFormat="1" applyFont="1" applyFill="1" applyBorder="1" applyAlignment="1" applyProtection="1">
      <alignment horizontal="center" vertical="top"/>
    </xf>
    <xf numFmtId="4" fontId="2" fillId="0" borderId="54" xfId="0" applyNumberFormat="1" applyFont="1" applyBorder="1" applyAlignment="1" applyProtection="1">
      <alignment horizontal="center"/>
    </xf>
    <xf numFmtId="4" fontId="2" fillId="0" borderId="53" xfId="0" applyNumberFormat="1" applyFont="1" applyBorder="1" applyAlignment="1" applyProtection="1">
      <alignment horizontal="center"/>
    </xf>
    <xf numFmtId="4" fontId="12" fillId="0" borderId="47" xfId="0" applyNumberFormat="1" applyFont="1" applyBorder="1" applyAlignment="1" applyProtection="1">
      <alignment horizontal="center"/>
    </xf>
    <xf numFmtId="4" fontId="12" fillId="0" borderId="36" xfId="0" applyNumberFormat="1" applyFont="1" applyBorder="1" applyAlignment="1" applyProtection="1">
      <alignment horizontal="center"/>
    </xf>
    <xf numFmtId="4" fontId="12" fillId="0" borderId="19" xfId="0" applyNumberFormat="1" applyFont="1" applyBorder="1" applyProtection="1"/>
    <xf numFmtId="4" fontId="12" fillId="0" borderId="28" xfId="0" applyNumberFormat="1" applyFont="1" applyBorder="1" applyAlignment="1" applyProtection="1">
      <alignment horizontal="center"/>
    </xf>
    <xf numFmtId="4" fontId="12" fillId="0" borderId="23" xfId="0" applyNumberFormat="1" applyFont="1" applyFill="1" applyBorder="1" applyAlignment="1" applyProtection="1">
      <alignment horizontal="centerContinuous" vertical="top" wrapText="1"/>
    </xf>
    <xf numFmtId="4" fontId="12" fillId="0" borderId="23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Fill="1" applyBorder="1" applyAlignment="1" applyProtection="1">
      <alignment horizontal="center" vertical="top" wrapText="1"/>
    </xf>
    <xf numFmtId="4" fontId="12" fillId="0" borderId="41" xfId="0" applyNumberFormat="1" applyFont="1" applyBorder="1" applyAlignment="1" applyProtection="1">
      <alignment horizontal="center" vertical="top" wrapText="1"/>
    </xf>
    <xf numFmtId="166" fontId="2" fillId="0" borderId="41" xfId="0" applyNumberFormat="1" applyFont="1" applyFill="1" applyBorder="1" applyAlignment="1" applyProtection="1">
      <alignment horizontal="left" shrinkToFit="1"/>
    </xf>
    <xf numFmtId="4" fontId="19" fillId="0" borderId="28" xfId="0" applyNumberFormat="1" applyFont="1" applyBorder="1" applyProtection="1"/>
    <xf numFmtId="4" fontId="19" fillId="0" borderId="0" xfId="0" applyNumberFormat="1" applyFont="1" applyProtection="1"/>
    <xf numFmtId="168" fontId="4" fillId="0" borderId="0" xfId="0" applyNumberFormat="1" applyFont="1" applyBorder="1" applyAlignment="1" applyProtection="1">
      <alignment horizontal="center"/>
    </xf>
    <xf numFmtId="4" fontId="19" fillId="0" borderId="0" xfId="0" applyNumberFormat="1" applyFont="1" applyAlignment="1" applyProtection="1">
      <alignment horizontal="right"/>
    </xf>
    <xf numFmtId="4" fontId="19" fillId="0" borderId="30" xfId="0" applyNumberFormat="1" applyFont="1" applyBorder="1" applyAlignment="1" applyProtection="1">
      <alignment horizontal="center" vertical="top"/>
    </xf>
    <xf numFmtId="4" fontId="19" fillId="0" borderId="31" xfId="0" applyNumberFormat="1" applyFont="1" applyBorder="1" applyAlignment="1" applyProtection="1">
      <alignment horizontal="center"/>
    </xf>
    <xf numFmtId="3" fontId="19" fillId="0" borderId="7" xfId="0" applyNumberFormat="1" applyFont="1" applyBorder="1" applyAlignment="1" applyProtection="1">
      <alignment horizontal="center"/>
    </xf>
    <xf numFmtId="4" fontId="19" fillId="0" borderId="24" xfId="0" applyNumberFormat="1" applyFont="1" applyBorder="1" applyProtection="1"/>
    <xf numFmtId="4" fontId="19" fillId="0" borderId="0" xfId="0" applyNumberFormat="1" applyFont="1" applyBorder="1" applyProtection="1"/>
    <xf numFmtId="4" fontId="20" fillId="0" borderId="0" xfId="0" applyNumberFormat="1" applyFont="1" applyBorder="1" applyProtection="1"/>
    <xf numFmtId="4" fontId="16" fillId="0" borderId="19" xfId="0" applyNumberFormat="1" applyFont="1" applyBorder="1" applyProtection="1"/>
    <xf numFmtId="170" fontId="19" fillId="0" borderId="7" xfId="0" applyNumberFormat="1" applyFont="1" applyBorder="1" applyAlignment="1" applyProtection="1">
      <alignment horizontal="center"/>
    </xf>
    <xf numFmtId="4" fontId="4" fillId="0" borderId="18" xfId="0" applyNumberFormat="1" applyFont="1" applyFill="1" applyBorder="1" applyAlignment="1" applyProtection="1">
      <alignment horizontal="right" vertical="center"/>
    </xf>
    <xf numFmtId="3" fontId="2" fillId="0" borderId="18" xfId="0" applyNumberFormat="1" applyFont="1" applyFill="1" applyBorder="1" applyAlignment="1" applyProtection="1">
      <alignment horizontal="right" vertical="center"/>
    </xf>
    <xf numFmtId="20" fontId="21" fillId="0" borderId="26" xfId="0" applyNumberFormat="1" applyFont="1" applyBorder="1" applyAlignment="1" applyProtection="1">
      <protection locked="0"/>
    </xf>
    <xf numFmtId="1" fontId="21" fillId="0" borderId="2" xfId="0" applyNumberFormat="1" applyFont="1" applyBorder="1" applyAlignment="1" applyProtection="1">
      <alignment horizontal="center"/>
      <protection locked="0"/>
    </xf>
    <xf numFmtId="169" fontId="21" fillId="0" borderId="43" xfId="0" applyNumberFormat="1" applyFont="1" applyBorder="1" applyAlignment="1" applyProtection="1">
      <alignment horizontal="center"/>
      <protection locked="0"/>
    </xf>
    <xf numFmtId="20" fontId="21" fillId="0" borderId="3" xfId="0" applyNumberFormat="1" applyFont="1" applyBorder="1" applyAlignment="1" applyProtection="1">
      <alignment horizontal="center"/>
      <protection locked="0"/>
    </xf>
    <xf numFmtId="20" fontId="21" fillId="0" borderId="4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protection locked="0"/>
    </xf>
    <xf numFmtId="170" fontId="21" fillId="0" borderId="2" xfId="0" applyNumberFormat="1" applyFont="1" applyBorder="1" applyAlignment="1" applyProtection="1">
      <alignment horizontal="center"/>
      <protection locked="0"/>
    </xf>
    <xf numFmtId="3" fontId="21" fillId="0" borderId="2" xfId="0" applyNumberFormat="1" applyFont="1" applyBorder="1" applyProtection="1">
      <protection locked="0"/>
    </xf>
    <xf numFmtId="3" fontId="21" fillId="0" borderId="4" xfId="0" applyNumberFormat="1" applyFont="1" applyBorder="1" applyAlignment="1" applyProtection="1">
      <alignment horizontal="center"/>
      <protection locked="0"/>
    </xf>
    <xf numFmtId="4" fontId="21" fillId="0" borderId="2" xfId="0" applyNumberFormat="1" applyFont="1" applyBorder="1" applyAlignment="1" applyProtection="1">
      <protection locked="0"/>
    </xf>
    <xf numFmtId="3" fontId="21" fillId="0" borderId="62" xfId="0" applyNumberFormat="1" applyFont="1" applyBorder="1" applyAlignment="1" applyProtection="1">
      <alignment horizontal="center"/>
      <protection locked="0"/>
    </xf>
    <xf numFmtId="3" fontId="21" fillId="0" borderId="60" xfId="0" applyNumberFormat="1" applyFont="1" applyBorder="1" applyAlignment="1" applyProtection="1">
      <alignment horizontal="center"/>
      <protection locked="0"/>
    </xf>
    <xf numFmtId="3" fontId="21" fillId="0" borderId="49" xfId="0" applyNumberFormat="1" applyFont="1" applyBorder="1" applyAlignment="1" applyProtection="1">
      <alignment horizontal="center"/>
      <protection locked="0"/>
    </xf>
    <xf numFmtId="4" fontId="21" fillId="0" borderId="57" xfId="0" applyNumberFormat="1" applyFont="1" applyBorder="1" applyAlignment="1" applyProtection="1">
      <protection locked="0"/>
    </xf>
    <xf numFmtId="4" fontId="21" fillId="0" borderId="11" xfId="0" applyNumberFormat="1" applyFont="1" applyBorder="1" applyAlignment="1" applyProtection="1">
      <alignment horizontal="right"/>
      <protection locked="0"/>
    </xf>
    <xf numFmtId="171" fontId="21" fillId="0" borderId="2" xfId="0" applyNumberFormat="1" applyFont="1" applyBorder="1" applyAlignment="1" applyProtection="1">
      <alignment horizontal="center"/>
      <protection locked="0"/>
    </xf>
    <xf numFmtId="3" fontId="21" fillId="0" borderId="48" xfId="0" applyNumberFormat="1" applyFont="1" applyBorder="1" applyAlignment="1" applyProtection="1">
      <alignment horizontal="center"/>
      <protection locked="0"/>
    </xf>
    <xf numFmtId="3" fontId="21" fillId="0" borderId="3" xfId="0" applyNumberFormat="1" applyFont="1" applyBorder="1" applyAlignment="1" applyProtection="1">
      <alignment horizontal="center"/>
      <protection locked="0"/>
    </xf>
    <xf numFmtId="4" fontId="21" fillId="0" borderId="38" xfId="0" applyNumberFormat="1" applyFont="1" applyBorder="1" applyAlignment="1" applyProtection="1">
      <alignment horizontal="right"/>
      <protection locked="0"/>
    </xf>
    <xf numFmtId="4" fontId="21" fillId="0" borderId="49" xfId="0" applyNumberFormat="1" applyFont="1" applyBorder="1" applyAlignment="1" applyProtection="1">
      <alignment horizontal="right"/>
      <protection locked="0"/>
    </xf>
    <xf numFmtId="4" fontId="21" fillId="0" borderId="4" xfId="0" applyNumberFormat="1" applyFont="1" applyBorder="1" applyAlignment="1" applyProtection="1">
      <alignment horizontal="right"/>
      <protection locked="0"/>
    </xf>
    <xf numFmtId="20" fontId="21" fillId="0" borderId="2" xfId="0" applyNumberFormat="1" applyFont="1" applyBorder="1" applyAlignment="1" applyProtection="1">
      <protection locked="0"/>
    </xf>
    <xf numFmtId="20" fontId="21" fillId="0" borderId="50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protection locked="0"/>
    </xf>
    <xf numFmtId="20" fontId="21" fillId="0" borderId="52" xfId="0" applyNumberFormat="1" applyFont="1" applyBorder="1" applyAlignment="1" applyProtection="1">
      <protection locked="0"/>
    </xf>
    <xf numFmtId="3" fontId="21" fillId="0" borderId="53" xfId="0" applyNumberFormat="1" applyFont="1" applyBorder="1" applyAlignment="1" applyProtection="1">
      <alignment horizontal="center"/>
      <protection locked="0"/>
    </xf>
    <xf numFmtId="4" fontId="21" fillId="0" borderId="52" xfId="0" applyNumberFormat="1" applyFont="1" applyBorder="1" applyAlignment="1" applyProtection="1">
      <protection locked="0"/>
    </xf>
    <xf numFmtId="4" fontId="21" fillId="0" borderId="51" xfId="0" applyNumberFormat="1" applyFont="1" applyBorder="1" applyAlignment="1" applyProtection="1">
      <alignment horizontal="right"/>
      <protection locked="0"/>
    </xf>
    <xf numFmtId="4" fontId="21" fillId="0" borderId="53" xfId="0" applyNumberFormat="1" applyFont="1" applyBorder="1" applyAlignment="1" applyProtection="1">
      <alignment horizontal="right"/>
      <protection locked="0"/>
    </xf>
    <xf numFmtId="1" fontId="21" fillId="0" borderId="5" xfId="0" applyNumberFormat="1" applyFont="1" applyBorder="1" applyAlignment="1" applyProtection="1">
      <alignment horizontal="center"/>
      <protection locked="0"/>
    </xf>
    <xf numFmtId="169" fontId="21" fillId="0" borderId="44" xfId="0" applyNumberFormat="1" applyFont="1" applyBorder="1" applyAlignment="1" applyProtection="1">
      <alignment horizontal="center"/>
      <protection locked="0"/>
    </xf>
    <xf numFmtId="20" fontId="21" fillId="0" borderId="37" xfId="0" applyNumberFormat="1" applyFont="1" applyBorder="1" applyAlignment="1" applyProtection="1">
      <alignment horizontal="center"/>
      <protection locked="0"/>
    </xf>
    <xf numFmtId="20" fontId="21" fillId="0" borderId="6" xfId="0" applyNumberFormat="1" applyFont="1" applyBorder="1" applyAlignment="1" applyProtection="1">
      <alignment horizontal="center"/>
      <protection locked="0"/>
    </xf>
    <xf numFmtId="20" fontId="21" fillId="0" borderId="27" xfId="0" applyNumberFormat="1" applyFont="1" applyBorder="1" applyAlignment="1" applyProtection="1">
      <protection locked="0"/>
    </xf>
    <xf numFmtId="4" fontId="21" fillId="0" borderId="39" xfId="0" applyNumberFormat="1" applyFont="1" applyBorder="1" applyAlignment="1" applyProtection="1">
      <protection locked="0"/>
    </xf>
    <xf numFmtId="20" fontId="21" fillId="0" borderId="5" xfId="0" applyNumberFormat="1" applyFont="1" applyBorder="1" applyAlignment="1" applyProtection="1">
      <protection locked="0"/>
    </xf>
    <xf numFmtId="3" fontId="21" fillId="0" borderId="6" xfId="0" applyNumberFormat="1" applyFont="1" applyBorder="1" applyAlignment="1" applyProtection="1">
      <alignment horizontal="center"/>
      <protection locked="0"/>
    </xf>
    <xf numFmtId="4" fontId="21" fillId="0" borderId="5" xfId="0" applyNumberFormat="1" applyFont="1" applyBorder="1" applyAlignment="1" applyProtection="1">
      <protection locked="0"/>
    </xf>
    <xf numFmtId="3" fontId="21" fillId="0" borderId="37" xfId="0" applyNumberFormat="1" applyFont="1" applyBorder="1" applyAlignment="1" applyProtection="1">
      <alignment horizontal="center"/>
      <protection locked="0"/>
    </xf>
    <xf numFmtId="3" fontId="21" fillId="0" borderId="61" xfId="0" applyNumberFormat="1" applyFont="1" applyBorder="1" applyAlignment="1" applyProtection="1">
      <alignment horizontal="center"/>
      <protection locked="0"/>
    </xf>
    <xf numFmtId="4" fontId="21" fillId="0" borderId="39" xfId="0" applyNumberFormat="1" applyFont="1" applyBorder="1" applyAlignment="1" applyProtection="1">
      <alignment horizontal="right"/>
      <protection locked="0"/>
    </xf>
    <xf numFmtId="4" fontId="21" fillId="0" borderId="6" xfId="0" applyNumberFormat="1" applyFont="1" applyBorder="1" applyAlignment="1" applyProtection="1">
      <alignment horizontal="right"/>
      <protection locked="0"/>
    </xf>
    <xf numFmtId="4" fontId="22" fillId="0" borderId="1" xfId="0" applyNumberFormat="1" applyFont="1" applyBorder="1" applyProtection="1">
      <protection locked="0"/>
    </xf>
    <xf numFmtId="168" fontId="22" fillId="0" borderId="7" xfId="0" applyNumberFormat="1" applyFont="1" applyBorder="1" applyAlignment="1" applyProtection="1">
      <alignment horizontal="center"/>
      <protection locked="0"/>
    </xf>
    <xf numFmtId="1" fontId="22" fillId="0" borderId="7" xfId="0" applyNumberFormat="1" applyFont="1" applyBorder="1" applyAlignment="1" applyProtection="1">
      <alignment horizontal="center"/>
      <protection locked="0"/>
    </xf>
    <xf numFmtId="4" fontId="22" fillId="0" borderId="7" xfId="0" applyNumberFormat="1" applyFont="1" applyBorder="1" applyAlignment="1" applyProtection="1">
      <alignment horizontal="center"/>
      <protection locked="0"/>
    </xf>
    <xf numFmtId="4" fontId="2" fillId="0" borderId="24" xfId="0" applyNumberFormat="1" applyFont="1" applyBorder="1" applyAlignment="1" applyProtection="1">
      <alignment horizontal="centerContinuous" vertical="top" wrapText="1"/>
    </xf>
    <xf numFmtId="3" fontId="21" fillId="0" borderId="38" xfId="0" applyNumberFormat="1" applyFont="1" applyBorder="1" applyAlignment="1" applyProtection="1">
      <alignment horizontal="center"/>
      <protection locked="0"/>
    </xf>
    <xf numFmtId="3" fontId="21" fillId="0" borderId="51" xfId="0" applyNumberFormat="1" applyFont="1" applyBorder="1" applyAlignment="1" applyProtection="1">
      <alignment horizontal="center"/>
      <protection locked="0"/>
    </xf>
    <xf numFmtId="3" fontId="21" fillId="0" borderId="39" xfId="0" applyNumberFormat="1" applyFont="1" applyBorder="1" applyAlignment="1" applyProtection="1">
      <alignment horizontal="center"/>
      <protection locked="0"/>
    </xf>
    <xf numFmtId="4" fontId="24" fillId="0" borderId="15" xfId="0" applyNumberFormat="1" applyFont="1" applyFill="1" applyBorder="1" applyAlignment="1" applyProtection="1">
      <alignment horizontal="right" wrapText="1"/>
    </xf>
    <xf numFmtId="4" fontId="25" fillId="0" borderId="0" xfId="2" applyNumberFormat="1" applyFont="1" applyFill="1" applyAlignment="1" applyProtection="1"/>
    <xf numFmtId="4" fontId="16" fillId="0" borderId="0" xfId="0" applyNumberFormat="1" applyFont="1" applyBorder="1" applyProtection="1"/>
    <xf numFmtId="4" fontId="26" fillId="0" borderId="0" xfId="0" applyNumberFormat="1" applyFont="1" applyFill="1" applyProtection="1"/>
    <xf numFmtId="4" fontId="24" fillId="0" borderId="0" xfId="0" applyNumberFormat="1" applyFont="1" applyFill="1" applyProtection="1"/>
    <xf numFmtId="167" fontId="24" fillId="0" borderId="7" xfId="0" applyNumberFormat="1" applyFont="1" applyFill="1" applyBorder="1" applyAlignment="1" applyProtection="1">
      <alignment horizontal="left"/>
    </xf>
    <xf numFmtId="0" fontId="27" fillId="0" borderId="0" xfId="0" applyFont="1" applyProtection="1"/>
    <xf numFmtId="4" fontId="27" fillId="0" borderId="0" xfId="0" applyNumberFormat="1" applyFont="1" applyProtection="1"/>
    <xf numFmtId="40" fontId="24" fillId="0" borderId="0" xfId="1" applyFont="1" applyFill="1" applyProtection="1"/>
    <xf numFmtId="4" fontId="24" fillId="0" borderId="7" xfId="0" applyNumberFormat="1" applyFont="1" applyFill="1" applyBorder="1" applyProtection="1"/>
    <xf numFmtId="4" fontId="24" fillId="0" borderId="23" xfId="0" applyNumberFormat="1" applyFont="1" applyFill="1" applyBorder="1" applyAlignment="1" applyProtection="1">
      <alignment horizontal="center" vertical="top" wrapText="1"/>
    </xf>
    <xf numFmtId="4" fontId="24" fillId="0" borderId="59" xfId="0" applyNumberFormat="1" applyFont="1" applyFill="1" applyBorder="1" applyAlignment="1" applyProtection="1">
      <alignment horizontal="center" vertical="top" wrapText="1"/>
    </xf>
    <xf numFmtId="4" fontId="24" fillId="0" borderId="58" xfId="0" applyNumberFormat="1" applyFont="1" applyFill="1" applyBorder="1" applyAlignment="1" applyProtection="1">
      <alignment horizontal="centerContinuous" vertical="top" wrapText="1"/>
    </xf>
    <xf numFmtId="4" fontId="24" fillId="0" borderId="23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 wrapText="1"/>
    </xf>
    <xf numFmtId="4" fontId="24" fillId="0" borderId="22" xfId="0" applyNumberFormat="1" applyFont="1" applyFill="1" applyBorder="1" applyAlignment="1" applyProtection="1">
      <alignment horizontal="centerContinuous" vertical="top"/>
    </xf>
    <xf numFmtId="4" fontId="24" fillId="0" borderId="24" xfId="0" applyNumberFormat="1" applyFont="1" applyFill="1" applyBorder="1" applyAlignment="1" applyProtection="1">
      <alignment horizontal="centerContinuous" vertical="top"/>
    </xf>
    <xf numFmtId="4" fontId="24" fillId="0" borderId="23" xfId="0" applyNumberFormat="1" applyFont="1" applyFill="1" applyBorder="1" applyAlignment="1" applyProtection="1">
      <alignment horizontal="centerContinuous" vertical="top" wrapText="1"/>
    </xf>
    <xf numFmtId="4" fontId="24" fillId="0" borderId="41" xfId="0" applyNumberFormat="1" applyFont="1" applyFill="1" applyBorder="1" applyAlignment="1" applyProtection="1">
      <alignment horizontal="center" vertical="top" wrapText="1"/>
    </xf>
    <xf numFmtId="4" fontId="24" fillId="0" borderId="9" xfId="0" applyNumberFormat="1" applyFont="1" applyFill="1" applyBorder="1" applyAlignment="1" applyProtection="1">
      <alignment horizontal="center" wrapText="1"/>
    </xf>
    <xf numFmtId="4" fontId="24" fillId="0" borderId="60" xfId="0" applyNumberFormat="1" applyFont="1" applyFill="1" applyBorder="1" applyAlignment="1" applyProtection="1">
      <alignment horizontal="center" wrapText="1"/>
    </xf>
    <xf numFmtId="4" fontId="24" fillId="0" borderId="49" xfId="0" applyNumberFormat="1" applyFont="1" applyFill="1" applyBorder="1" applyAlignment="1" applyProtection="1">
      <alignment horizontal="centerContinuous" vertical="center" wrapText="1"/>
    </xf>
    <xf numFmtId="4" fontId="24" fillId="0" borderId="9" xfId="0" applyNumberFormat="1" applyFont="1" applyFill="1" applyBorder="1" applyAlignment="1" applyProtection="1">
      <alignment horizontal="left" vertical="center" wrapText="1"/>
    </xf>
    <xf numFmtId="4" fontId="24" fillId="0" borderId="19" xfId="0" applyNumberFormat="1" applyFont="1" applyFill="1" applyBorder="1" applyAlignment="1" applyProtection="1">
      <alignment horizontal="left" vertical="center" wrapText="1"/>
    </xf>
    <xf numFmtId="4" fontId="28" fillId="0" borderId="20" xfId="0" applyNumberFormat="1" applyFont="1" applyFill="1" applyBorder="1" applyAlignment="1" applyProtection="1">
      <alignment horizontal="center" wrapText="1"/>
    </xf>
    <xf numFmtId="4" fontId="24" fillId="0" borderId="9" xfId="0" applyNumberFormat="1" applyFont="1" applyFill="1" applyBorder="1" applyAlignment="1" applyProtection="1">
      <alignment horizontal="centerContinuous" vertical="center" wrapText="1"/>
    </xf>
    <xf numFmtId="4" fontId="28" fillId="0" borderId="9" xfId="0" applyNumberFormat="1" applyFont="1" applyFill="1" applyBorder="1" applyAlignment="1" applyProtection="1">
      <alignment wrapText="1"/>
    </xf>
    <xf numFmtId="4" fontId="28" fillId="0" borderId="21" xfId="0" applyNumberFormat="1" applyFont="1" applyFill="1" applyBorder="1" applyAlignment="1" applyProtection="1">
      <alignment horizontal="center" wrapText="1"/>
    </xf>
    <xf numFmtId="4" fontId="28" fillId="0" borderId="9" xfId="0" applyNumberFormat="1" applyFont="1" applyFill="1" applyBorder="1" applyAlignment="1" applyProtection="1">
      <alignment horizontal="center" wrapText="1"/>
    </xf>
    <xf numFmtId="4" fontId="27" fillId="0" borderId="9" xfId="0" applyNumberFormat="1" applyFont="1" applyFill="1" applyBorder="1" applyAlignment="1" applyProtection="1">
      <alignment horizontal="center" vertical="center"/>
    </xf>
    <xf numFmtId="4" fontId="24" fillId="0" borderId="21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vertical="top"/>
    </xf>
    <xf numFmtId="4" fontId="24" fillId="0" borderId="28" xfId="0" applyNumberFormat="1" applyFont="1" applyFill="1" applyBorder="1" applyAlignment="1" applyProtection="1">
      <alignment horizontal="center" vertical="top"/>
    </xf>
    <xf numFmtId="0" fontId="27" fillId="0" borderId="6" xfId="0" applyFont="1" applyFill="1" applyBorder="1" applyAlignment="1" applyProtection="1">
      <alignment horizontal="centerContinuous"/>
    </xf>
    <xf numFmtId="4" fontId="24" fillId="0" borderId="8" xfId="0" applyNumberFormat="1" applyFont="1" applyFill="1" applyBorder="1" applyAlignment="1" applyProtection="1">
      <alignment horizontal="center" wrapText="1"/>
    </xf>
    <xf numFmtId="4" fontId="24" fillId="0" borderId="25" xfId="0" applyNumberFormat="1" applyFont="1" applyFill="1" applyBorder="1" applyAlignment="1" applyProtection="1">
      <alignment horizontal="center" wrapText="1"/>
    </xf>
    <xf numFmtId="4" fontId="24" fillId="0" borderId="10" xfId="0" applyNumberFormat="1" applyFont="1" applyFill="1" applyBorder="1" applyAlignment="1" applyProtection="1">
      <alignment horizontal="center" wrapText="1"/>
    </xf>
    <xf numFmtId="4" fontId="24" fillId="0" borderId="45" xfId="0" applyNumberFormat="1" applyFont="1" applyFill="1" applyBorder="1" applyAlignment="1" applyProtection="1">
      <alignment horizontal="center" wrapText="1"/>
    </xf>
    <xf numFmtId="4" fontId="24" fillId="0" borderId="44" xfId="0" applyNumberFormat="1" applyFont="1" applyFill="1" applyBorder="1" applyAlignment="1" applyProtection="1">
      <alignment horizontal="center" wrapText="1"/>
    </xf>
    <xf numFmtId="4" fontId="24" fillId="0" borderId="31" xfId="0" applyNumberFormat="1" applyFont="1" applyFill="1" applyBorder="1" applyAlignment="1" applyProtection="1">
      <alignment horizontal="center"/>
    </xf>
    <xf numFmtId="4" fontId="24" fillId="0" borderId="46" xfId="0" applyNumberFormat="1" applyFont="1" applyFill="1" applyBorder="1" applyAlignment="1" applyProtection="1">
      <alignment horizontal="center"/>
    </xf>
    <xf numFmtId="4" fontId="27" fillId="0" borderId="31" xfId="0" applyNumberFormat="1" applyFont="1" applyFill="1" applyBorder="1" applyAlignment="1" applyProtection="1">
      <alignment horizontal="center"/>
    </xf>
    <xf numFmtId="4" fontId="24" fillId="0" borderId="31" xfId="0" applyNumberFormat="1" applyFont="1" applyFill="1" applyBorder="1" applyAlignment="1" applyProtection="1">
      <alignment horizontal="center" wrapText="1"/>
    </xf>
    <xf numFmtId="1" fontId="24" fillId="0" borderId="10" xfId="0" applyNumberFormat="1" applyFont="1" applyFill="1" applyBorder="1" applyAlignment="1" applyProtection="1">
      <alignment horizontal="center"/>
    </xf>
    <xf numFmtId="166" fontId="24" fillId="0" borderId="42" xfId="0" applyNumberFormat="1" applyFont="1" applyFill="1" applyBorder="1" applyAlignment="1" applyProtection="1">
      <alignment horizontal="center"/>
    </xf>
    <xf numFmtId="4" fontId="24" fillId="0" borderId="11" xfId="0" applyNumberFormat="1" applyFont="1" applyFill="1" applyBorder="1" applyAlignment="1" applyProtection="1">
      <alignment horizontal="left"/>
    </xf>
    <xf numFmtId="164" fontId="24" fillId="0" borderId="14" xfId="0" applyNumberFormat="1" applyFont="1" applyFill="1" applyBorder="1" applyAlignment="1" applyProtection="1">
      <alignment horizontal="right"/>
    </xf>
    <xf numFmtId="164" fontId="24" fillId="0" borderId="15" xfId="0" applyNumberFormat="1" applyFont="1" applyFill="1" applyBorder="1" applyAlignment="1" applyProtection="1">
      <alignment horizontal="right"/>
    </xf>
    <xf numFmtId="2" fontId="24" fillId="0" borderId="16" xfId="0" applyNumberFormat="1" applyFont="1" applyFill="1" applyBorder="1" applyAlignment="1" applyProtection="1">
      <alignment horizontal="right"/>
    </xf>
    <xf numFmtId="3" fontId="24" fillId="0" borderId="17" xfId="0" applyNumberFormat="1" applyFont="1" applyFill="1" applyBorder="1" applyAlignment="1" applyProtection="1">
      <alignment horizontal="right"/>
    </xf>
    <xf numFmtId="4" fontId="24" fillId="0" borderId="11" xfId="0" applyNumberFormat="1" applyFont="1" applyFill="1" applyBorder="1" applyAlignment="1" applyProtection="1">
      <alignment horizontal="right"/>
    </xf>
    <xf numFmtId="4" fontId="24" fillId="0" borderId="14" xfId="0" applyNumberFormat="1" applyFont="1" applyFill="1" applyBorder="1" applyAlignment="1" applyProtection="1">
      <alignment horizontal="right" wrapText="1"/>
    </xf>
    <xf numFmtId="4" fontId="24" fillId="0" borderId="17" xfId="0" applyNumberFormat="1" applyFont="1" applyFill="1" applyBorder="1" applyAlignment="1" applyProtection="1">
      <alignment horizontal="right" wrapText="1"/>
    </xf>
    <xf numFmtId="4" fontId="24" fillId="0" borderId="40" xfId="0" applyNumberFormat="1" applyFont="1" applyFill="1" applyBorder="1" applyAlignment="1" applyProtection="1">
      <alignment horizontal="right" wrapText="1"/>
    </xf>
    <xf numFmtId="4" fontId="27" fillId="0" borderId="17" xfId="0" applyNumberFormat="1" applyFont="1" applyFill="1" applyBorder="1" applyAlignment="1" applyProtection="1">
      <alignment horizontal="right"/>
    </xf>
    <xf numFmtId="166" fontId="24" fillId="0" borderId="41" xfId="0" applyNumberFormat="1" applyFont="1" applyFill="1" applyBorder="1" applyAlignment="1" applyProtection="1">
      <alignment horizontal="left"/>
    </xf>
    <xf numFmtId="170" fontId="24" fillId="0" borderId="7" xfId="0" applyNumberFormat="1" applyFont="1" applyBorder="1" applyAlignment="1" applyProtection="1">
      <alignment horizontal="center"/>
    </xf>
    <xf numFmtId="170" fontId="24" fillId="0" borderId="63" xfId="0" applyNumberFormat="1" applyFont="1" applyBorder="1" applyAlignment="1" applyProtection="1">
      <alignment horizontal="center"/>
    </xf>
    <xf numFmtId="4" fontId="24" fillId="0" borderId="12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vertical="center"/>
    </xf>
    <xf numFmtId="4" fontId="24" fillId="0" borderId="13" xfId="0" applyNumberFormat="1" applyFont="1" applyFill="1" applyBorder="1" applyAlignment="1" applyProtection="1">
      <alignment horizontal="right" vertical="center"/>
    </xf>
    <xf numFmtId="3" fontId="24" fillId="0" borderId="18" xfId="0" applyNumberFormat="1" applyFont="1" applyFill="1" applyBorder="1" applyAlignment="1" applyProtection="1">
      <alignment horizontal="right" vertical="center"/>
    </xf>
    <xf numFmtId="4" fontId="24" fillId="0" borderId="18" xfId="0" applyNumberFormat="1" applyFont="1" applyFill="1" applyBorder="1" applyAlignment="1" applyProtection="1">
      <alignment horizontal="right" vertical="center"/>
    </xf>
    <xf numFmtId="4" fontId="29" fillId="0" borderId="18" xfId="0" applyNumberFormat="1" applyFont="1" applyFill="1" applyBorder="1" applyAlignment="1" applyProtection="1">
      <alignment horizontal="right" vertical="center"/>
    </xf>
    <xf numFmtId="4" fontId="16" fillId="0" borderId="0" xfId="0" applyNumberFormat="1" applyFont="1" applyFill="1" applyAlignment="1" applyProtection="1">
      <alignment horizontal="right"/>
    </xf>
    <xf numFmtId="4" fontId="2" fillId="0" borderId="66" xfId="0" applyNumberFormat="1" applyFont="1" applyBorder="1" applyAlignment="1" applyProtection="1">
      <alignment horizontal="centerContinuous" vertical="top" wrapText="1"/>
    </xf>
    <xf numFmtId="4" fontId="16" fillId="0" borderId="41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 vertical="top"/>
    </xf>
    <xf numFmtId="4" fontId="16" fillId="0" borderId="65" xfId="0" applyNumberFormat="1" applyFont="1" applyFill="1" applyBorder="1" applyAlignment="1" applyProtection="1">
      <alignment horizontal="centerContinuous" vertical="top"/>
    </xf>
    <xf numFmtId="4" fontId="16" fillId="0" borderId="0" xfId="0" applyNumberFormat="1" applyFont="1" applyFill="1" applyBorder="1" applyAlignment="1" applyProtection="1">
      <alignment horizontal="centerContinuous" vertical="top"/>
    </xf>
    <xf numFmtId="4" fontId="16" fillId="0" borderId="66" xfId="0" applyNumberFormat="1" applyFont="1" applyFill="1" applyBorder="1" applyAlignment="1" applyProtection="1">
      <alignment horizontal="centerContinuous" vertical="top"/>
    </xf>
    <xf numFmtId="4" fontId="16" fillId="0" borderId="31" xfId="0" applyNumberFormat="1" applyFont="1" applyFill="1" applyBorder="1" applyAlignment="1" applyProtection="1">
      <alignment horizontal="center"/>
    </xf>
    <xf numFmtId="4" fontId="16" fillId="0" borderId="67" xfId="0" applyNumberFormat="1" applyFont="1" applyFill="1" applyBorder="1" applyAlignment="1" applyProtection="1">
      <alignment horizontal="center"/>
    </xf>
    <xf numFmtId="4" fontId="16" fillId="0" borderId="3" xfId="0" applyNumberFormat="1" applyFont="1" applyFill="1" applyBorder="1" applyAlignment="1" applyProtection="1">
      <alignment horizontal="center"/>
    </xf>
    <xf numFmtId="4" fontId="16" fillId="0" borderId="38" xfId="0" applyNumberFormat="1" applyFont="1" applyFill="1" applyBorder="1" applyAlignment="1" applyProtection="1">
      <alignment horizontal="center"/>
    </xf>
    <xf numFmtId="4" fontId="2" fillId="0" borderId="65" xfId="0" applyNumberFormat="1" applyFont="1" applyBorder="1" applyAlignment="1" applyProtection="1">
      <alignment horizontal="center"/>
    </xf>
    <xf numFmtId="4" fontId="2" fillId="0" borderId="68" xfId="0" applyNumberFormat="1" applyFont="1" applyBorder="1" applyAlignment="1" applyProtection="1">
      <alignment horizontal="center"/>
    </xf>
    <xf numFmtId="4" fontId="2" fillId="0" borderId="66" xfId="0" applyNumberFormat="1" applyFont="1" applyBorder="1" applyAlignment="1" applyProtection="1">
      <alignment horizontal="center"/>
    </xf>
    <xf numFmtId="4" fontId="24" fillId="0" borderId="10" xfId="0" applyNumberFormat="1" applyFont="1" applyFill="1" applyBorder="1" applyAlignment="1" applyProtection="1">
      <alignment horizontal="center"/>
    </xf>
    <xf numFmtId="4" fontId="24" fillId="0" borderId="47" xfId="0" applyNumberFormat="1" applyFont="1" applyFill="1" applyBorder="1" applyAlignment="1" applyProtection="1">
      <alignment horizontal="center"/>
    </xf>
    <xf numFmtId="4" fontId="24" fillId="0" borderId="36" xfId="0" applyNumberFormat="1" applyFont="1" applyFill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"/>
    </xf>
    <xf numFmtId="4" fontId="23" fillId="0" borderId="8" xfId="0" applyNumberFormat="1" applyFont="1" applyBorder="1" applyAlignment="1" applyProtection="1">
      <alignment horizontal="center" vertical="top" wrapText="1"/>
    </xf>
    <xf numFmtId="4" fontId="23" fillId="0" borderId="56" xfId="0" applyNumberFormat="1" applyFont="1" applyBorder="1" applyAlignment="1" applyProtection="1">
      <alignment horizontal="center" vertical="top" wrapText="1"/>
    </xf>
    <xf numFmtId="4" fontId="2" fillId="0" borderId="41" xfId="0" applyNumberFormat="1" applyFont="1" applyBorder="1" applyAlignment="1" applyProtection="1">
      <alignment horizontal="centerContinuous" vertical="top" wrapText="1"/>
    </xf>
    <xf numFmtId="4" fontId="23" fillId="0" borderId="53" xfId="0" applyNumberFormat="1" applyFont="1" applyBorder="1" applyAlignment="1" applyProtection="1">
      <alignment horizontal="center" vertical="top" wrapText="1"/>
    </xf>
    <xf numFmtId="4" fontId="2" fillId="0" borderId="69" xfId="0" applyNumberFormat="1" applyFont="1" applyBorder="1" applyAlignment="1" applyProtection="1">
      <alignment horizontal="center" wrapText="1"/>
    </xf>
    <xf numFmtId="4" fontId="2" fillId="0" borderId="6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70" xfId="0" applyNumberFormat="1" applyFont="1" applyBorder="1" applyAlignment="1" applyProtection="1">
      <alignment horizontal="center" vertical="top" wrapText="1"/>
    </xf>
    <xf numFmtId="4" fontId="2" fillId="0" borderId="71" xfId="0" applyNumberFormat="1" applyFont="1" applyBorder="1" applyAlignment="1" applyProtection="1">
      <alignment horizontal="centerContinuous" vertical="top" wrapText="1"/>
    </xf>
    <xf numFmtId="4" fontId="2" fillId="0" borderId="10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Continuous" vertical="top" wrapText="1"/>
    </xf>
    <xf numFmtId="4" fontId="2" fillId="0" borderId="68" xfId="0" applyNumberFormat="1" applyFont="1" applyBorder="1" applyAlignment="1" applyProtection="1">
      <alignment horizontal="centerContinuous" vertical="top" wrapText="1"/>
    </xf>
    <xf numFmtId="4" fontId="2" fillId="0" borderId="47" xfId="0" applyNumberFormat="1" applyFont="1" applyBorder="1" applyAlignment="1" applyProtection="1">
      <alignment horizontal="centerContinuous" vertical="top" wrapText="1"/>
    </xf>
    <xf numFmtId="4" fontId="2" fillId="0" borderId="59" xfId="0" applyNumberFormat="1" applyFont="1" applyBorder="1" applyAlignment="1" applyProtection="1">
      <alignment horizontal="center" vertical="top" wrapText="1"/>
    </xf>
    <xf numFmtId="4" fontId="24" fillId="0" borderId="0" xfId="0" applyNumberFormat="1" applyFont="1" applyProtection="1"/>
    <xf numFmtId="4" fontId="2" fillId="0" borderId="3" xfId="0" applyNumberFormat="1" applyFont="1" applyFill="1" applyBorder="1" applyAlignment="1" applyProtection="1">
      <alignment horizontal="center" wrapText="1"/>
    </xf>
    <xf numFmtId="4" fontId="2" fillId="0" borderId="4" xfId="0" applyNumberFormat="1" applyFont="1" applyFill="1" applyBorder="1" applyAlignment="1" applyProtection="1">
      <alignment horizontal="centerContinuous" wrapText="1"/>
    </xf>
    <xf numFmtId="4" fontId="2" fillId="0" borderId="67" xfId="0" applyNumberFormat="1" applyFont="1" applyFill="1" applyBorder="1" applyAlignment="1" applyProtection="1">
      <alignment horizontal="right" wrapText="1"/>
    </xf>
    <xf numFmtId="4" fontId="2" fillId="0" borderId="38" xfId="0" applyNumberFormat="1" applyFont="1" applyFill="1" applyBorder="1" applyAlignment="1" applyProtection="1">
      <alignment horizontal="left" wrapText="1"/>
    </xf>
    <xf numFmtId="4" fontId="2" fillId="0" borderId="2" xfId="0" applyNumberFormat="1" applyFont="1" applyFill="1" applyBorder="1" applyAlignment="1" applyProtection="1">
      <alignment horizontal="center" wrapText="1"/>
    </xf>
    <xf numFmtId="4" fontId="0" fillId="0" borderId="67" xfId="0" applyNumberFormat="1" applyFill="1" applyBorder="1" applyAlignment="1" applyProtection="1">
      <alignment horizontal="center"/>
    </xf>
    <xf numFmtId="4" fontId="5" fillId="0" borderId="0" xfId="0" applyNumberFormat="1" applyFont="1" applyFill="1" applyProtection="1"/>
    <xf numFmtId="4" fontId="34" fillId="0" borderId="0" xfId="2" applyNumberFormat="1" applyFont="1" applyFill="1" applyAlignment="1" applyProtection="1"/>
    <xf numFmtId="4" fontId="14" fillId="0" borderId="0" xfId="2" applyNumberFormat="1" applyFill="1" applyAlignment="1" applyProtection="1"/>
    <xf numFmtId="1" fontId="2" fillId="0" borderId="7" xfId="0" applyNumberFormat="1" applyFont="1" applyBorder="1" applyAlignment="1" applyProtection="1">
      <alignment horizontal="center"/>
    </xf>
    <xf numFmtId="4" fontId="3" fillId="0" borderId="28" xfId="0" applyNumberFormat="1" applyFont="1" applyBorder="1" applyAlignment="1" applyProtection="1">
      <alignment horizontal="right"/>
    </xf>
    <xf numFmtId="4" fontId="5" fillId="0" borderId="0" xfId="0" applyNumberFormat="1" applyFont="1" applyFill="1" applyAlignment="1" applyProtection="1">
      <alignment horizontal="right"/>
    </xf>
    <xf numFmtId="4" fontId="34" fillId="0" borderId="0" xfId="2" applyNumberFormat="1" applyFont="1" applyFill="1" applyAlignment="1" applyProtection="1">
      <alignment horizontal="right"/>
    </xf>
    <xf numFmtId="4" fontId="4" fillId="0" borderId="0" xfId="0" applyNumberFormat="1" applyFont="1" applyProtection="1"/>
    <xf numFmtId="0" fontId="35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/>
    </xf>
    <xf numFmtId="1" fontId="24" fillId="0" borderId="7" xfId="0" applyNumberFormat="1" applyFont="1" applyBorder="1" applyAlignment="1" applyProtection="1">
      <alignment horizontal="center"/>
    </xf>
    <xf numFmtId="4" fontId="24" fillId="0" borderId="7" xfId="0" applyNumberFormat="1" applyFont="1" applyBorder="1" applyAlignment="1" applyProtection="1">
      <alignment horizontal="center"/>
    </xf>
    <xf numFmtId="4" fontId="2" fillId="0" borderId="7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right"/>
    </xf>
    <xf numFmtId="4" fontId="4" fillId="0" borderId="0" xfId="0" applyNumberFormat="1" applyFont="1" applyProtection="1">
      <protection locked="0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67" xfId="0" applyNumberFormat="1" applyFont="1" applyFill="1" applyBorder="1" applyAlignment="1" applyProtection="1">
      <alignment horizontal="center" wrapText="1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4" fontId="30" fillId="0" borderId="0" xfId="0" applyNumberFormat="1" applyFont="1" applyProtection="1"/>
    <xf numFmtId="0" fontId="9" fillId="0" borderId="0" xfId="0" applyFont="1" applyProtection="1"/>
    <xf numFmtId="0" fontId="8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36" fillId="0" borderId="0" xfId="0" applyFont="1" applyProtection="1"/>
    <xf numFmtId="4" fontId="9" fillId="0" borderId="0" xfId="0" applyNumberFormat="1" applyFont="1" applyProtection="1"/>
    <xf numFmtId="2" fontId="9" fillId="0" borderId="0" xfId="0" applyNumberFormat="1" applyFont="1" applyProtection="1"/>
    <xf numFmtId="4" fontId="8" fillId="0" borderId="0" xfId="0" applyNumberFormat="1" applyFont="1" applyAlignment="1" applyProtection="1">
      <alignment horizontal="center"/>
    </xf>
    <xf numFmtId="4" fontId="9" fillId="0" borderId="0" xfId="0" applyNumberFormat="1" applyFont="1" applyAlignment="1" applyProtection="1">
      <alignment horizontal="center"/>
    </xf>
    <xf numFmtId="2" fontId="30" fillId="0" borderId="0" xfId="0" applyNumberFormat="1" applyFont="1" applyProtection="1">
      <protection locked="0"/>
    </xf>
    <xf numFmtId="0" fontId="30" fillId="0" borderId="0" xfId="0" applyFont="1" applyProtection="1">
      <protection locked="0"/>
    </xf>
    <xf numFmtId="4" fontId="30" fillId="0" borderId="0" xfId="0" applyNumberFormat="1" applyFont="1" applyProtection="1">
      <protection locked="0"/>
    </xf>
    <xf numFmtId="4" fontId="2" fillId="0" borderId="42" xfId="0" applyNumberFormat="1" applyFont="1" applyBorder="1" applyAlignment="1" applyProtection="1">
      <alignment horizontal="centerContinuous" vertical="top" wrapText="1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16" fillId="0" borderId="30" xfId="0" applyNumberFormat="1" applyFont="1" applyFill="1" applyBorder="1" applyAlignment="1" applyProtection="1">
      <alignment horizontal="center"/>
    </xf>
    <xf numFmtId="4" fontId="2" fillId="2" borderId="59" xfId="0" applyNumberFormat="1" applyFont="1" applyFill="1" applyBorder="1" applyAlignment="1" applyProtection="1">
      <alignment horizontal="centerContinuous" vertical="top" wrapText="1"/>
    </xf>
    <xf numFmtId="4" fontId="2" fillId="2" borderId="72" xfId="0" applyNumberFormat="1" applyFont="1" applyFill="1" applyBorder="1" applyAlignment="1" applyProtection="1">
      <alignment horizontal="centerContinuous" vertical="top" wrapText="1"/>
    </xf>
    <xf numFmtId="4" fontId="16" fillId="0" borderId="65" xfId="0" applyNumberFormat="1" applyFont="1" applyFill="1" applyBorder="1" applyAlignment="1" applyProtection="1">
      <alignment horizontal="center" vertical="top"/>
    </xf>
    <xf numFmtId="4" fontId="16" fillId="0" borderId="66" xfId="0" applyNumberFormat="1" applyFont="1" applyFill="1" applyBorder="1" applyAlignment="1" applyProtection="1">
      <alignment horizontal="center" vertical="top"/>
    </xf>
    <xf numFmtId="4" fontId="2" fillId="0" borderId="65" xfId="0" applyNumberFormat="1" applyFont="1" applyFill="1" applyBorder="1" applyAlignment="1" applyProtection="1">
      <alignment horizontal="center" vertical="top" wrapText="1"/>
    </xf>
    <xf numFmtId="4" fontId="2" fillId="0" borderId="66" xfId="0" applyNumberFormat="1" applyFont="1" applyFill="1" applyBorder="1" applyAlignment="1" applyProtection="1">
      <alignment horizontal="center" vertical="top" wrapText="1"/>
    </xf>
    <xf numFmtId="4" fontId="16" fillId="0" borderId="46" xfId="0" applyNumberFormat="1" applyFont="1" applyFill="1" applyBorder="1" applyAlignment="1" applyProtection="1">
      <alignment horizontal="center"/>
    </xf>
    <xf numFmtId="4" fontId="16" fillId="0" borderId="36" xfId="0" applyNumberFormat="1" applyFont="1" applyFill="1" applyBorder="1" applyAlignment="1" applyProtection="1">
      <alignment horizontal="center"/>
    </xf>
    <xf numFmtId="4" fontId="2" fillId="0" borderId="65" xfId="0" applyNumberFormat="1" applyFont="1" applyFill="1" applyBorder="1" applyAlignment="1" applyProtection="1">
      <alignment horizontal="center"/>
    </xf>
    <xf numFmtId="4" fontId="2" fillId="0" borderId="66" xfId="0" applyNumberFormat="1" applyFont="1" applyFill="1" applyBorder="1" applyAlignment="1" applyProtection="1">
      <alignment horizontal="center"/>
    </xf>
    <xf numFmtId="4" fontId="16" fillId="0" borderId="65" xfId="0" applyNumberFormat="1" applyFont="1" applyFill="1" applyBorder="1" applyAlignment="1" applyProtection="1">
      <alignment horizontal="center"/>
    </xf>
    <xf numFmtId="4" fontId="16" fillId="0" borderId="66" xfId="0" applyNumberFormat="1" applyFont="1" applyFill="1" applyBorder="1" applyAlignment="1" applyProtection="1">
      <alignment horizontal="center"/>
    </xf>
    <xf numFmtId="4" fontId="2" fillId="0" borderId="41" xfId="0" applyNumberFormat="1" applyFont="1" applyFill="1" applyBorder="1" applyAlignment="1" applyProtection="1">
      <alignment horizontal="center" vertical="top" wrapText="1"/>
    </xf>
    <xf numFmtId="4" fontId="2" fillId="0" borderId="30" xfId="0" applyNumberFormat="1" applyFont="1" applyFill="1" applyBorder="1" applyAlignment="1" applyProtection="1">
      <alignment horizontal="center" vertical="top" wrapText="1"/>
    </xf>
    <xf numFmtId="4" fontId="2" fillId="0" borderId="31" xfId="0" applyNumberFormat="1" applyFont="1" applyFill="1" applyBorder="1" applyAlignment="1" applyProtection="1">
      <alignment horizontal="center" vertical="top" wrapText="1"/>
    </xf>
    <xf numFmtId="4" fontId="16" fillId="0" borderId="23" xfId="0" applyNumberFormat="1" applyFont="1" applyFill="1" applyBorder="1" applyAlignment="1" applyProtection="1">
      <alignment horizontal="center" vertical="top"/>
    </xf>
    <xf numFmtId="4" fontId="16" fillId="0" borderId="24" xfId="0" applyNumberFormat="1" applyFont="1" applyFill="1" applyBorder="1" applyAlignment="1" applyProtection="1">
      <alignment horizontal="center" vertical="top"/>
    </xf>
    <xf numFmtId="4" fontId="16" fillId="0" borderId="22" xfId="0" applyNumberFormat="1" applyFont="1" applyFill="1" applyBorder="1" applyAlignment="1" applyProtection="1">
      <alignment horizontal="center" vertical="top"/>
    </xf>
    <xf numFmtId="4" fontId="2" fillId="0" borderId="23" xfId="0" applyNumberFormat="1" applyFont="1" applyFill="1" applyBorder="1" applyAlignment="1" applyProtection="1">
      <alignment horizontal="center" vertical="top" wrapText="1"/>
    </xf>
    <xf numFmtId="4" fontId="2" fillId="0" borderId="22" xfId="0" applyNumberFormat="1" applyFont="1" applyFill="1" applyBorder="1" applyAlignment="1" applyProtection="1">
      <alignment horizontal="center" vertical="top" wrapText="1"/>
    </xf>
    <xf numFmtId="4" fontId="22" fillId="0" borderId="0" xfId="0" applyNumberFormat="1" applyFont="1" applyBorder="1" applyAlignment="1" applyProtection="1">
      <alignment horizontal="center"/>
    </xf>
    <xf numFmtId="4" fontId="2" fillId="0" borderId="23" xfId="0" applyNumberFormat="1" applyFont="1" applyBorder="1" applyAlignment="1" applyProtection="1">
      <alignment horizontal="center" vertical="top" wrapText="1"/>
    </xf>
    <xf numFmtId="4" fontId="12" fillId="0" borderId="22" xfId="0" applyNumberFormat="1" applyFont="1" applyBorder="1" applyAlignment="1" applyProtection="1">
      <alignment horizontal="center" vertical="top" wrapText="1"/>
    </xf>
    <xf numFmtId="4" fontId="2" fillId="0" borderId="65" xfId="0" applyNumberFormat="1" applyFont="1" applyBorder="1" applyAlignment="1" applyProtection="1">
      <alignment horizontal="center" vertical="top" wrapText="1"/>
    </xf>
    <xf numFmtId="4" fontId="2" fillId="0" borderId="66" xfId="0" applyNumberFormat="1" applyFont="1" applyBorder="1" applyAlignment="1" applyProtection="1">
      <alignment horizontal="center" vertical="top" wrapText="1"/>
    </xf>
    <xf numFmtId="4" fontId="2" fillId="0" borderId="22" xfId="0" applyNumberFormat="1" applyFont="1" applyBorder="1" applyAlignment="1" applyProtection="1">
      <alignment horizontal="center" vertical="top" wrapText="1"/>
    </xf>
    <xf numFmtId="4" fontId="2" fillId="0" borderId="24" xfId="0" applyNumberFormat="1" applyFont="1" applyBorder="1" applyAlignment="1" applyProtection="1">
      <alignment horizontal="center" vertical="top" wrapText="1"/>
    </xf>
    <xf numFmtId="4" fontId="2" fillId="0" borderId="64" xfId="0" applyNumberFormat="1" applyFont="1" applyFill="1" applyBorder="1" applyAlignment="1" applyProtection="1">
      <alignment horizontal="right" vertical="center"/>
    </xf>
    <xf numFmtId="4" fontId="2" fillId="0" borderId="55" xfId="0" applyNumberFormat="1" applyFont="1" applyFill="1" applyBorder="1" applyAlignment="1" applyProtection="1">
      <alignment horizontal="right" vertical="center"/>
    </xf>
    <xf numFmtId="4" fontId="4" fillId="0" borderId="64" xfId="0" applyNumberFormat="1" applyFont="1" applyFill="1" applyBorder="1" applyAlignment="1" applyProtection="1">
      <alignment horizontal="right" vertical="center"/>
    </xf>
    <xf numFmtId="4" fontId="4" fillId="0" borderId="55" xfId="0" applyNumberFormat="1" applyFont="1" applyFill="1" applyBorder="1" applyAlignment="1" applyProtection="1">
      <alignment horizontal="right" vertical="center"/>
    </xf>
    <xf numFmtId="4" fontId="2" fillId="0" borderId="67" xfId="0" applyNumberFormat="1" applyFont="1" applyFill="1" applyBorder="1" applyAlignment="1" applyProtection="1">
      <alignment horizontal="center" wrapText="1"/>
    </xf>
    <xf numFmtId="4" fontId="2" fillId="0" borderId="26" xfId="0" applyNumberFormat="1" applyFont="1" applyFill="1" applyBorder="1" applyAlignment="1" applyProtection="1">
      <alignment horizontal="center" wrapText="1"/>
    </xf>
    <xf numFmtId="4" fontId="2" fillId="0" borderId="38" xfId="0" applyNumberFormat="1" applyFont="1" applyFill="1" applyBorder="1" applyAlignment="1" applyProtection="1">
      <alignment horizontal="center" wrapText="1"/>
    </xf>
    <xf numFmtId="4" fontId="24" fillId="0" borderId="64" xfId="0" applyNumberFormat="1" applyFont="1" applyFill="1" applyBorder="1" applyAlignment="1" applyProtection="1">
      <alignment horizontal="left" vertical="center"/>
    </xf>
    <xf numFmtId="4" fontId="24" fillId="0" borderId="55" xfId="0" applyNumberFormat="1" applyFont="1" applyFill="1" applyBorder="1" applyAlignment="1" applyProtection="1">
      <alignment horizontal="left" vertical="center"/>
    </xf>
    <xf numFmtId="4" fontId="29" fillId="0" borderId="64" xfId="0" applyNumberFormat="1" applyFont="1" applyFill="1" applyBorder="1" applyAlignment="1" applyProtection="1">
      <alignment horizontal="left" vertical="center"/>
    </xf>
    <xf numFmtId="4" fontId="29" fillId="0" borderId="55" xfId="0" applyNumberFormat="1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gsz.de/" TargetMode="External"/><Relationship Id="rId2" Type="http://schemas.openxmlformats.org/officeDocument/2006/relationships/hyperlink" Target="http://www.egsz.de/china/index.php" TargetMode="External"/><Relationship Id="rId1" Type="http://schemas.openxmlformats.org/officeDocument/2006/relationships/hyperlink" Target="mailto:B.C.Gerow@egsz.de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egsz.de/" TargetMode="External"/><Relationship Id="rId1" Type="http://schemas.openxmlformats.org/officeDocument/2006/relationships/hyperlink" Target="mailto:B.C.Gerow@egsz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A59"/>
  <sheetViews>
    <sheetView showGridLines="0" tabSelected="1" zoomScaleNormal="100" workbookViewId="0">
      <pane ySplit="14" topLeftCell="A15" activePane="bottomLeft" state="frozen"/>
      <selection pane="bottomLeft" activeCell="B29" sqref="B29"/>
    </sheetView>
  </sheetViews>
  <sheetFormatPr baseColWidth="10" defaultColWidth="15.7109375" defaultRowHeight="12.75" x14ac:dyDescent="0.2"/>
  <cols>
    <col min="1" max="1" width="5.7109375" style="1" customWidth="1"/>
    <col min="2" max="2" width="9.7109375" style="1" customWidth="1"/>
    <col min="3" max="4" width="7.7109375" style="1" customWidth="1"/>
    <col min="5" max="5" width="20.7109375" style="1" customWidth="1"/>
    <col min="6" max="6" width="13.7109375" style="1" customWidth="1"/>
    <col min="7" max="7" width="8.7109375" style="103" customWidth="1"/>
    <col min="8" max="8" width="27.7109375" style="1" customWidth="1"/>
    <col min="9" max="9" width="9.7109375" style="1" customWidth="1"/>
    <col min="10" max="15" width="5.7109375" style="1" customWidth="1"/>
    <col min="16" max="19" width="11.7109375" style="1" customWidth="1"/>
    <col min="20" max="22" width="4.7109375" style="1" customWidth="1"/>
    <col min="23" max="24" width="11.7109375" style="1" customWidth="1"/>
    <col min="25" max="25" width="20.7109375" style="1" customWidth="1"/>
    <col min="26" max="26" width="27.42578125" style="1" customWidth="1"/>
    <col min="27" max="27" width="16.28515625" style="1" customWidth="1"/>
    <col min="28" max="16384" width="15.7109375" style="1"/>
  </cols>
  <sheetData>
    <row r="1" spans="1:27" ht="20.100000000000001" customHeight="1" x14ac:dyDescent="0.3">
      <c r="A1" s="30" t="s">
        <v>65</v>
      </c>
      <c r="B1" s="29"/>
      <c r="C1" s="30"/>
      <c r="D1" s="28"/>
      <c r="E1" s="30" t="str">
        <f>'EGSZ Country Profile'!A1</f>
        <v>REISEKOSTENABRECHNUNG CHINA 2024</v>
      </c>
      <c r="F1" s="28"/>
      <c r="G1" s="102"/>
      <c r="H1" s="28"/>
      <c r="I1" s="30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4" t="s">
        <v>149</v>
      </c>
      <c r="Y1" s="38"/>
      <c r="Z1" s="38"/>
      <c r="AA1" s="38"/>
    </row>
    <row r="2" spans="1:27" ht="5.0999999999999996" customHeight="1" x14ac:dyDescent="0.2">
      <c r="Y2" s="38"/>
      <c r="Z2" s="38"/>
      <c r="AA2" s="38"/>
    </row>
    <row r="3" spans="1:27" ht="3" customHeight="1" x14ac:dyDescent="0.2">
      <c r="T3" s="74"/>
      <c r="U3" s="74"/>
      <c r="Y3" s="38"/>
      <c r="Z3" s="38"/>
      <c r="AA3" s="38"/>
    </row>
    <row r="4" spans="1:27" ht="13.7" customHeight="1" x14ac:dyDescent="0.2">
      <c r="B4" s="230" t="s">
        <v>68</v>
      </c>
      <c r="C4" s="158" t="s">
        <v>95</v>
      </c>
      <c r="D4" s="66"/>
      <c r="E4" s="230" t="s">
        <v>70</v>
      </c>
      <c r="F4" s="159">
        <v>1</v>
      </c>
      <c r="G4" s="104"/>
      <c r="Q4" s="31" t="s">
        <v>140</v>
      </c>
      <c r="R4" s="160">
        <v>1</v>
      </c>
      <c r="S4" s="273" t="str">
        <f>'EGSZ TEC'!M3</f>
        <v>Yes 有</v>
      </c>
      <c r="Y4" s="38"/>
      <c r="Z4" s="38"/>
      <c r="AA4" s="38"/>
    </row>
    <row r="5" spans="1:27" ht="3" customHeight="1" x14ac:dyDescent="0.2">
      <c r="Q5" s="263"/>
      <c r="Y5" s="38"/>
      <c r="Z5" s="38"/>
      <c r="AA5" s="38"/>
    </row>
    <row r="6" spans="1:27" ht="13.7" customHeight="1" x14ac:dyDescent="0.2">
      <c r="B6" s="230" t="s">
        <v>69</v>
      </c>
      <c r="C6" s="158" t="s">
        <v>96</v>
      </c>
      <c r="D6" s="32"/>
      <c r="F6" s="31"/>
      <c r="G6" s="105"/>
      <c r="H6" s="33"/>
      <c r="I6" s="33"/>
      <c r="Q6" s="31" t="s">
        <v>141</v>
      </c>
      <c r="R6" s="161">
        <v>7.81</v>
      </c>
      <c r="S6" s="273" t="str">
        <f>'EGSZ TEC'!M5</f>
        <v>RMB</v>
      </c>
      <c r="T6" s="326"/>
      <c r="U6" s="326"/>
      <c r="Y6" s="38"/>
      <c r="Z6" s="38"/>
      <c r="AA6" s="38"/>
    </row>
    <row r="7" spans="1:27" x14ac:dyDescent="0.2">
      <c r="T7" s="73"/>
      <c r="U7" s="73"/>
      <c r="V7" s="73"/>
      <c r="Y7" s="38"/>
      <c r="Z7" s="38"/>
      <c r="AA7" s="38"/>
    </row>
    <row r="8" spans="1:27" s="38" customFormat="1" ht="51.95" customHeight="1" x14ac:dyDescent="0.2">
      <c r="A8" s="75" t="s">
        <v>31</v>
      </c>
      <c r="B8" s="35" t="s">
        <v>0</v>
      </c>
      <c r="C8" s="36"/>
      <c r="D8" s="37"/>
      <c r="E8" s="327" t="s">
        <v>37</v>
      </c>
      <c r="F8" s="331"/>
      <c r="G8" s="75" t="s">
        <v>66</v>
      </c>
      <c r="H8" s="100" t="s">
        <v>50</v>
      </c>
      <c r="I8" s="75" t="s">
        <v>54</v>
      </c>
      <c r="J8" s="247" t="s">
        <v>146</v>
      </c>
      <c r="K8" s="162"/>
      <c r="L8" s="162"/>
      <c r="M8" s="162"/>
      <c r="N8" s="84"/>
      <c r="O8" s="251"/>
      <c r="P8" s="327" t="s">
        <v>58</v>
      </c>
      <c r="Q8" s="328"/>
      <c r="R8" s="327" t="s">
        <v>57</v>
      </c>
      <c r="S8" s="328"/>
      <c r="T8" s="327" t="s">
        <v>51</v>
      </c>
      <c r="U8" s="332"/>
      <c r="V8" s="331"/>
      <c r="W8" s="327" t="s">
        <v>61</v>
      </c>
      <c r="X8" s="328"/>
    </row>
    <row r="9" spans="1:27" s="38" customFormat="1" ht="26.25" customHeight="1" x14ac:dyDescent="0.2">
      <c r="A9" s="39"/>
      <c r="B9" s="77" t="s">
        <v>1</v>
      </c>
      <c r="C9" s="78" t="s">
        <v>2</v>
      </c>
      <c r="D9" s="79" t="s">
        <v>3</v>
      </c>
      <c r="E9" s="329"/>
      <c r="F9" s="330"/>
      <c r="G9" s="106"/>
      <c r="H9" s="255"/>
      <c r="I9" s="85" t="s">
        <v>42</v>
      </c>
      <c r="J9" s="249" t="str">
        <f>'EGSZ Country Profile'!A9</f>
        <v>China - Allgemein</v>
      </c>
      <c r="K9" s="250" t="str">
        <f>'EGSZ Country Profile'!A10</f>
        <v>Canton</v>
      </c>
      <c r="L9" s="250" t="str">
        <f>'EGSZ Country Profile'!A11</f>
        <v>Chengdu</v>
      </c>
      <c r="M9" s="250" t="str">
        <f>'EGSZ Country Profile'!A12</f>
        <v>Hong -kong</v>
      </c>
      <c r="N9" s="250" t="str">
        <f>'EGSZ Country Profile'!A13</f>
        <v>Peking</v>
      </c>
      <c r="O9" s="252" t="str">
        <f>'EGSZ Country Profile'!A14</f>
        <v>Shanghai</v>
      </c>
      <c r="P9" s="253" t="str">
        <f>S6</f>
        <v>RMB</v>
      </c>
      <c r="Q9" s="92" t="s">
        <v>21</v>
      </c>
      <c r="R9" s="253" t="str">
        <f>S6</f>
        <v>RMB</v>
      </c>
      <c r="S9" s="92" t="s">
        <v>21</v>
      </c>
      <c r="T9" s="254" t="s">
        <v>43</v>
      </c>
      <c r="U9" s="78" t="s">
        <v>44</v>
      </c>
      <c r="V9" s="92" t="s">
        <v>45</v>
      </c>
      <c r="W9" s="253" t="str">
        <f>S6</f>
        <v>RMB</v>
      </c>
      <c r="X9" s="92" t="s">
        <v>21</v>
      </c>
      <c r="Y9" s="76"/>
    </row>
    <row r="10" spans="1:27" s="41" customFormat="1" ht="12.95" customHeight="1" x14ac:dyDescent="0.2">
      <c r="A10" s="40"/>
      <c r="B10" s="80"/>
      <c r="C10" s="67"/>
      <c r="D10" s="52"/>
      <c r="E10" s="34"/>
      <c r="F10" s="54"/>
      <c r="G10" s="107"/>
      <c r="H10" s="52"/>
      <c r="I10" s="40"/>
      <c r="J10" s="80"/>
      <c r="K10" s="67"/>
      <c r="L10" s="67"/>
      <c r="M10" s="67"/>
      <c r="N10" s="67"/>
      <c r="O10" s="52"/>
      <c r="P10" s="248"/>
      <c r="Q10" s="52"/>
      <c r="R10" s="248"/>
      <c r="S10" s="52"/>
      <c r="T10" s="96" t="s">
        <v>32</v>
      </c>
      <c r="U10" s="93" t="s">
        <v>32</v>
      </c>
      <c r="V10" s="94" t="s">
        <v>32</v>
      </c>
      <c r="W10" s="248"/>
      <c r="X10" s="52"/>
    </row>
    <row r="11" spans="1:27" s="38" customFormat="1" ht="12.6" customHeight="1" x14ac:dyDescent="0.2">
      <c r="A11" s="232"/>
      <c r="B11" s="321" t="s">
        <v>71</v>
      </c>
      <c r="C11" s="322"/>
      <c r="D11" s="323"/>
      <c r="E11" s="321" t="s">
        <v>72</v>
      </c>
      <c r="F11" s="323"/>
      <c r="G11" s="318" t="s">
        <v>121</v>
      </c>
      <c r="H11" s="232" t="s">
        <v>79</v>
      </c>
      <c r="I11" s="305" t="s">
        <v>134</v>
      </c>
      <c r="J11" s="256" t="s">
        <v>91</v>
      </c>
      <c r="K11" s="306" t="s">
        <v>147</v>
      </c>
      <c r="L11" s="278" t="s">
        <v>120</v>
      </c>
      <c r="M11" s="259" t="s">
        <v>90</v>
      </c>
      <c r="N11" s="262" t="s">
        <v>88</v>
      </c>
      <c r="O11" s="231" t="s">
        <v>89</v>
      </c>
      <c r="P11" s="324" t="s">
        <v>82</v>
      </c>
      <c r="Q11" s="325"/>
      <c r="R11" s="321" t="s">
        <v>82</v>
      </c>
      <c r="S11" s="323"/>
      <c r="T11" s="91" t="s">
        <v>43</v>
      </c>
      <c r="U11" s="78" t="s">
        <v>44</v>
      </c>
      <c r="V11" s="92" t="s">
        <v>45</v>
      </c>
      <c r="W11" s="321" t="s">
        <v>82</v>
      </c>
      <c r="X11" s="323"/>
    </row>
    <row r="12" spans="1:27" s="38" customFormat="1" ht="12.6" customHeight="1" x14ac:dyDescent="0.2">
      <c r="A12" s="233" t="s">
        <v>73</v>
      </c>
      <c r="B12" s="234"/>
      <c r="C12" s="235"/>
      <c r="D12" s="236"/>
      <c r="E12" s="308" t="s">
        <v>74</v>
      </c>
      <c r="F12" s="309"/>
      <c r="G12" s="319"/>
      <c r="H12" s="304" t="s">
        <v>80</v>
      </c>
      <c r="I12" s="305" t="s">
        <v>81</v>
      </c>
      <c r="J12" s="257"/>
      <c r="K12" s="307"/>
      <c r="L12" s="260"/>
      <c r="M12" s="260"/>
      <c r="N12" s="260"/>
      <c r="O12" s="231"/>
      <c r="P12" s="310" t="s">
        <v>142</v>
      </c>
      <c r="Q12" s="311"/>
      <c r="R12" s="308" t="s">
        <v>83</v>
      </c>
      <c r="S12" s="309"/>
      <c r="T12" s="241" t="s">
        <v>32</v>
      </c>
      <c r="U12" s="242" t="s">
        <v>32</v>
      </c>
      <c r="V12" s="243" t="s">
        <v>32</v>
      </c>
      <c r="W12" s="308" t="s">
        <v>84</v>
      </c>
      <c r="X12" s="309"/>
    </row>
    <row r="13" spans="1:27" s="38" customFormat="1" ht="12.6" customHeight="1" x14ac:dyDescent="0.2">
      <c r="A13" s="237"/>
      <c r="B13" s="238" t="s">
        <v>75</v>
      </c>
      <c r="C13" s="239" t="s">
        <v>76</v>
      </c>
      <c r="D13" s="240" t="s">
        <v>77</v>
      </c>
      <c r="E13" s="312" t="s">
        <v>78</v>
      </c>
      <c r="F13" s="313"/>
      <c r="G13" s="320"/>
      <c r="H13" s="237"/>
      <c r="I13" s="237"/>
      <c r="J13" s="258"/>
      <c r="K13" s="303"/>
      <c r="L13" s="261"/>
      <c r="M13" s="261"/>
      <c r="N13" s="261"/>
      <c r="O13" s="231"/>
      <c r="P13" s="314"/>
      <c r="Q13" s="315"/>
      <c r="R13" s="316"/>
      <c r="S13" s="317"/>
      <c r="T13" s="244"/>
      <c r="U13" s="245"/>
      <c r="V13" s="246"/>
      <c r="W13" s="316"/>
      <c r="X13" s="317"/>
    </row>
    <row r="14" spans="1:27" x14ac:dyDescent="0.2">
      <c r="A14" s="42">
        <v>1</v>
      </c>
      <c r="B14" s="43">
        <f>A14+1</f>
        <v>2</v>
      </c>
      <c r="C14" s="44">
        <f>B14+1</f>
        <v>3</v>
      </c>
      <c r="D14" s="45">
        <f>C14+1</f>
        <v>4</v>
      </c>
      <c r="E14" s="46">
        <f>D14+1</f>
        <v>5</v>
      </c>
      <c r="F14" s="47"/>
      <c r="G14" s="108">
        <f>E14+1</f>
        <v>6</v>
      </c>
      <c r="H14" s="45">
        <f>G14+1</f>
        <v>7</v>
      </c>
      <c r="I14" s="42">
        <f t="shared" ref="I14:X14" si="0">H14+1</f>
        <v>8</v>
      </c>
      <c r="J14" s="45">
        <f t="shared" si="0"/>
        <v>9</v>
      </c>
      <c r="K14" s="45">
        <f>J14+1</f>
        <v>10</v>
      </c>
      <c r="L14" s="45">
        <f>K14+1</f>
        <v>11</v>
      </c>
      <c r="M14" s="45">
        <f t="shared" si="0"/>
        <v>12</v>
      </c>
      <c r="N14" s="45">
        <f t="shared" si="0"/>
        <v>13</v>
      </c>
      <c r="O14" s="45">
        <f t="shared" si="0"/>
        <v>14</v>
      </c>
      <c r="P14" s="45">
        <f t="shared" si="0"/>
        <v>15</v>
      </c>
      <c r="Q14" s="45">
        <f t="shared" si="0"/>
        <v>16</v>
      </c>
      <c r="R14" s="45">
        <f t="shared" si="0"/>
        <v>17</v>
      </c>
      <c r="S14" s="45">
        <f t="shared" si="0"/>
        <v>18</v>
      </c>
      <c r="T14" s="45">
        <f t="shared" si="0"/>
        <v>19</v>
      </c>
      <c r="U14" s="45">
        <f t="shared" si="0"/>
        <v>20</v>
      </c>
      <c r="V14" s="45">
        <f t="shared" si="0"/>
        <v>21</v>
      </c>
      <c r="W14" s="45">
        <f t="shared" si="0"/>
        <v>22</v>
      </c>
      <c r="X14" s="45">
        <f t="shared" si="0"/>
        <v>23</v>
      </c>
    </row>
    <row r="15" spans="1:27" ht="13.7" customHeight="1" x14ac:dyDescent="0.2">
      <c r="A15" s="117">
        <v>1</v>
      </c>
      <c r="B15" s="118">
        <v>45326</v>
      </c>
      <c r="C15" s="119">
        <v>0.35416666666666669</v>
      </c>
      <c r="D15" s="120">
        <v>0</v>
      </c>
      <c r="E15" s="116" t="s">
        <v>92</v>
      </c>
      <c r="F15" s="121"/>
      <c r="G15" s="122">
        <v>12345</v>
      </c>
      <c r="H15" s="116" t="s">
        <v>93</v>
      </c>
      <c r="I15" s="123">
        <v>20</v>
      </c>
      <c r="J15" s="124"/>
      <c r="K15" s="163"/>
      <c r="L15" s="163"/>
      <c r="M15" s="163"/>
      <c r="N15" s="163" t="s">
        <v>59</v>
      </c>
      <c r="O15" s="163"/>
      <c r="P15" s="125"/>
      <c r="Q15" s="125"/>
      <c r="R15" s="129"/>
      <c r="S15" s="129"/>
      <c r="T15" s="126"/>
      <c r="U15" s="127"/>
      <c r="V15" s="128"/>
      <c r="W15" s="129">
        <v>850</v>
      </c>
      <c r="X15" s="130">
        <v>12</v>
      </c>
    </row>
    <row r="16" spans="1:27" ht="13.7" customHeight="1" x14ac:dyDescent="0.2">
      <c r="A16" s="117"/>
      <c r="B16" s="118">
        <v>45327</v>
      </c>
      <c r="C16" s="119">
        <v>0</v>
      </c>
      <c r="D16" s="120">
        <v>0</v>
      </c>
      <c r="E16" s="116"/>
      <c r="F16" s="121"/>
      <c r="G16" s="131"/>
      <c r="H16" s="116" t="s">
        <v>55</v>
      </c>
      <c r="I16" s="123">
        <v>0</v>
      </c>
      <c r="J16" s="124"/>
      <c r="K16" s="163"/>
      <c r="L16" s="163"/>
      <c r="M16" s="163"/>
      <c r="N16" s="163" t="s">
        <v>17</v>
      </c>
      <c r="O16" s="163"/>
      <c r="P16" s="125"/>
      <c r="Q16" s="125"/>
      <c r="R16" s="134">
        <v>1700</v>
      </c>
      <c r="S16" s="134"/>
      <c r="T16" s="132"/>
      <c r="U16" s="133"/>
      <c r="V16" s="124" t="s">
        <v>17</v>
      </c>
      <c r="W16" s="134"/>
      <c r="X16" s="135"/>
    </row>
    <row r="17" spans="1:24" ht="13.7" customHeight="1" x14ac:dyDescent="0.2">
      <c r="A17" s="117"/>
      <c r="B17" s="118">
        <v>45328</v>
      </c>
      <c r="C17" s="119">
        <v>0</v>
      </c>
      <c r="D17" s="120">
        <v>0</v>
      </c>
      <c r="E17" s="116"/>
      <c r="F17" s="121"/>
      <c r="G17" s="122"/>
      <c r="H17" s="116" t="s">
        <v>55</v>
      </c>
      <c r="I17" s="123">
        <v>0</v>
      </c>
      <c r="J17" s="124"/>
      <c r="K17" s="163"/>
      <c r="L17" s="163"/>
      <c r="M17" s="163"/>
      <c r="N17" s="163" t="s">
        <v>17</v>
      </c>
      <c r="O17" s="163"/>
      <c r="P17" s="125"/>
      <c r="Q17" s="125"/>
      <c r="R17" s="134"/>
      <c r="S17" s="134"/>
      <c r="T17" s="132"/>
      <c r="U17" s="133"/>
      <c r="V17" s="124"/>
      <c r="W17" s="134"/>
      <c r="X17" s="136"/>
    </row>
    <row r="18" spans="1:24" ht="13.7" customHeight="1" x14ac:dyDescent="0.2">
      <c r="A18" s="117"/>
      <c r="B18" s="118">
        <v>45329</v>
      </c>
      <c r="C18" s="119">
        <v>0</v>
      </c>
      <c r="D18" s="120">
        <v>0.3125</v>
      </c>
      <c r="E18" s="116"/>
      <c r="F18" s="121"/>
      <c r="G18" s="125"/>
      <c r="H18" s="116" t="s">
        <v>94</v>
      </c>
      <c r="I18" s="123">
        <v>20</v>
      </c>
      <c r="J18" s="124"/>
      <c r="K18" s="163"/>
      <c r="L18" s="163"/>
      <c r="M18" s="163"/>
      <c r="N18" s="163" t="s">
        <v>17</v>
      </c>
      <c r="O18" s="163"/>
      <c r="P18" s="125">
        <v>5100</v>
      </c>
      <c r="Q18" s="125"/>
      <c r="R18" s="134"/>
      <c r="S18" s="134"/>
      <c r="T18" s="132"/>
      <c r="U18" s="133"/>
      <c r="V18" s="124"/>
      <c r="W18" s="134"/>
      <c r="X18" s="136">
        <v>160</v>
      </c>
    </row>
    <row r="19" spans="1:24" ht="13.7" customHeight="1" x14ac:dyDescent="0.2">
      <c r="A19" s="117"/>
      <c r="B19" s="118"/>
      <c r="C19" s="119"/>
      <c r="D19" s="120"/>
      <c r="E19" s="116"/>
      <c r="F19" s="121"/>
      <c r="G19" s="121"/>
      <c r="H19" s="137"/>
      <c r="I19" s="123"/>
      <c r="J19" s="124"/>
      <c r="K19" s="163"/>
      <c r="L19" s="163"/>
      <c r="M19" s="163"/>
      <c r="N19" s="163"/>
      <c r="O19" s="163"/>
      <c r="P19" s="125"/>
      <c r="Q19" s="125"/>
      <c r="R19" s="134"/>
      <c r="S19" s="134"/>
      <c r="T19" s="132"/>
      <c r="U19" s="133"/>
      <c r="V19" s="124"/>
      <c r="W19" s="134"/>
      <c r="X19" s="136"/>
    </row>
    <row r="20" spans="1:24" ht="13.7" customHeight="1" x14ac:dyDescent="0.2">
      <c r="A20" s="117">
        <v>2</v>
      </c>
      <c r="B20" s="118">
        <v>45343</v>
      </c>
      <c r="C20" s="119">
        <v>0.83333333333333337</v>
      </c>
      <c r="D20" s="120">
        <v>0</v>
      </c>
      <c r="E20" s="116" t="s">
        <v>101</v>
      </c>
      <c r="F20" s="121"/>
      <c r="G20" s="121"/>
      <c r="H20" s="137" t="s">
        <v>97</v>
      </c>
      <c r="I20" s="123">
        <v>20</v>
      </c>
      <c r="J20" s="124"/>
      <c r="K20" s="163"/>
      <c r="L20" s="163"/>
      <c r="M20" s="163"/>
      <c r="N20" s="163"/>
      <c r="O20" s="163" t="s">
        <v>59</v>
      </c>
      <c r="P20" s="125"/>
      <c r="Q20" s="125"/>
      <c r="R20" s="134"/>
      <c r="S20" s="134"/>
      <c r="T20" s="132"/>
      <c r="U20" s="133"/>
      <c r="V20" s="124"/>
      <c r="W20" s="134"/>
      <c r="X20" s="136">
        <v>1800</v>
      </c>
    </row>
    <row r="21" spans="1:24" ht="13.7" customHeight="1" x14ac:dyDescent="0.2">
      <c r="A21" s="117"/>
      <c r="B21" s="118">
        <v>45344</v>
      </c>
      <c r="C21" s="119">
        <v>0</v>
      </c>
      <c r="D21" s="120">
        <v>0</v>
      </c>
      <c r="E21" s="116" t="s">
        <v>100</v>
      </c>
      <c r="F21" s="121"/>
      <c r="G21" s="121"/>
      <c r="H21" s="137" t="s">
        <v>86</v>
      </c>
      <c r="I21" s="123"/>
      <c r="J21" s="124"/>
      <c r="K21" s="163"/>
      <c r="L21" s="163"/>
      <c r="M21" s="163"/>
      <c r="N21" s="163"/>
      <c r="O21" s="163" t="s">
        <v>17</v>
      </c>
      <c r="P21" s="125"/>
      <c r="Q21" s="125"/>
      <c r="R21" s="134"/>
      <c r="S21" s="134"/>
      <c r="T21" s="132"/>
      <c r="U21" s="133"/>
      <c r="V21" s="124"/>
      <c r="W21" s="134">
        <v>425</v>
      </c>
      <c r="X21" s="136"/>
    </row>
    <row r="22" spans="1:24" ht="13.7" customHeight="1" x14ac:dyDescent="0.2">
      <c r="A22" s="117"/>
      <c r="B22" s="118">
        <v>45345</v>
      </c>
      <c r="C22" s="119">
        <v>0</v>
      </c>
      <c r="D22" s="120">
        <v>0</v>
      </c>
      <c r="E22" s="116" t="s">
        <v>100</v>
      </c>
      <c r="F22" s="121"/>
      <c r="G22" s="121"/>
      <c r="H22" s="137" t="s">
        <v>86</v>
      </c>
      <c r="I22" s="123"/>
      <c r="J22" s="124"/>
      <c r="K22" s="163"/>
      <c r="L22" s="163"/>
      <c r="M22" s="163"/>
      <c r="N22" s="163"/>
      <c r="O22" s="163" t="s">
        <v>17</v>
      </c>
      <c r="P22" s="125"/>
      <c r="Q22" s="125"/>
      <c r="R22" s="134">
        <v>2100</v>
      </c>
      <c r="S22" s="134"/>
      <c r="T22" s="132"/>
      <c r="U22" s="133" t="s">
        <v>17</v>
      </c>
      <c r="V22" s="124"/>
      <c r="W22" s="134"/>
      <c r="X22" s="136"/>
    </row>
    <row r="23" spans="1:24" ht="13.7" customHeight="1" x14ac:dyDescent="0.2">
      <c r="A23" s="117"/>
      <c r="B23" s="118">
        <v>45346</v>
      </c>
      <c r="C23" s="119">
        <v>0</v>
      </c>
      <c r="D23" s="120">
        <v>0</v>
      </c>
      <c r="E23" s="116" t="s">
        <v>100</v>
      </c>
      <c r="F23" s="121"/>
      <c r="G23" s="121"/>
      <c r="H23" s="137" t="s">
        <v>86</v>
      </c>
      <c r="I23" s="123"/>
      <c r="J23" s="124"/>
      <c r="K23" s="163"/>
      <c r="L23" s="163"/>
      <c r="M23" s="163"/>
      <c r="N23" s="163"/>
      <c r="O23" s="163" t="s">
        <v>17</v>
      </c>
      <c r="P23" s="125"/>
      <c r="Q23" s="125"/>
      <c r="R23" s="134"/>
      <c r="S23" s="134"/>
      <c r="T23" s="132"/>
      <c r="U23" s="133"/>
      <c r="V23" s="124"/>
      <c r="W23" s="134"/>
      <c r="X23" s="136"/>
    </row>
    <row r="24" spans="1:24" ht="13.7" customHeight="1" x14ac:dyDescent="0.2">
      <c r="A24" s="117"/>
      <c r="B24" s="118">
        <v>45347</v>
      </c>
      <c r="C24" s="119">
        <v>0</v>
      </c>
      <c r="D24" s="120">
        <v>0</v>
      </c>
      <c r="E24" s="116" t="s">
        <v>100</v>
      </c>
      <c r="F24" s="121"/>
      <c r="G24" s="121"/>
      <c r="H24" s="137" t="s">
        <v>86</v>
      </c>
      <c r="I24" s="123"/>
      <c r="J24" s="124"/>
      <c r="K24" s="163"/>
      <c r="L24" s="163"/>
      <c r="M24" s="163"/>
      <c r="N24" s="163"/>
      <c r="O24" s="163" t="s">
        <v>17</v>
      </c>
      <c r="P24" s="125"/>
      <c r="Q24" s="125"/>
      <c r="R24" s="134"/>
      <c r="S24" s="134"/>
      <c r="T24" s="132"/>
      <c r="U24" s="133"/>
      <c r="V24" s="124"/>
      <c r="W24" s="134"/>
      <c r="X24" s="136"/>
    </row>
    <row r="25" spans="1:24" ht="13.7" customHeight="1" x14ac:dyDescent="0.2">
      <c r="A25" s="117"/>
      <c r="B25" s="118">
        <v>45348</v>
      </c>
      <c r="C25" s="119">
        <v>0</v>
      </c>
      <c r="D25" s="120">
        <v>0</v>
      </c>
      <c r="E25" s="116" t="s">
        <v>101</v>
      </c>
      <c r="F25" s="121"/>
      <c r="G25" s="121"/>
      <c r="H25" s="137" t="s">
        <v>99</v>
      </c>
      <c r="I25" s="123"/>
      <c r="J25" s="124"/>
      <c r="K25" s="163"/>
      <c r="L25" s="163"/>
      <c r="M25" s="163" t="s">
        <v>17</v>
      </c>
      <c r="N25" s="163"/>
      <c r="O25" s="163"/>
      <c r="P25" s="125">
        <v>4250</v>
      </c>
      <c r="Q25" s="125"/>
      <c r="R25" s="134"/>
      <c r="S25" s="134"/>
      <c r="T25" s="132"/>
      <c r="U25" s="133"/>
      <c r="V25" s="124"/>
      <c r="W25" s="134">
        <v>4250</v>
      </c>
      <c r="X25" s="136"/>
    </row>
    <row r="26" spans="1:24" ht="13.7" customHeight="1" x14ac:dyDescent="0.2">
      <c r="A26" s="117"/>
      <c r="B26" s="118">
        <v>45345</v>
      </c>
      <c r="C26" s="119">
        <v>0</v>
      </c>
      <c r="D26" s="120">
        <v>0</v>
      </c>
      <c r="E26" s="116" t="s">
        <v>102</v>
      </c>
      <c r="F26" s="121"/>
      <c r="G26" s="121"/>
      <c r="H26" s="137" t="s">
        <v>85</v>
      </c>
      <c r="I26" s="123"/>
      <c r="J26" s="124"/>
      <c r="K26" s="163"/>
      <c r="L26" s="163"/>
      <c r="M26" s="163" t="s">
        <v>17</v>
      </c>
      <c r="N26" s="163"/>
      <c r="O26" s="163"/>
      <c r="P26" s="125"/>
      <c r="Q26" s="125"/>
      <c r="R26" s="134"/>
      <c r="S26" s="134"/>
      <c r="T26" s="132"/>
      <c r="U26" s="133"/>
      <c r="V26" s="124"/>
      <c r="W26" s="134"/>
      <c r="X26" s="136"/>
    </row>
    <row r="27" spans="1:24" ht="13.7" customHeight="1" x14ac:dyDescent="0.2">
      <c r="A27" s="117"/>
      <c r="B27" s="118">
        <v>45346</v>
      </c>
      <c r="C27" s="119">
        <v>0</v>
      </c>
      <c r="D27" s="120">
        <v>0</v>
      </c>
      <c r="E27" s="116" t="s">
        <v>103</v>
      </c>
      <c r="F27" s="121"/>
      <c r="G27" s="121"/>
      <c r="H27" s="137" t="s">
        <v>85</v>
      </c>
      <c r="I27" s="123"/>
      <c r="J27" s="124"/>
      <c r="K27" s="163"/>
      <c r="L27" s="163"/>
      <c r="M27" s="163" t="s">
        <v>17</v>
      </c>
      <c r="N27" s="163"/>
      <c r="O27" s="163"/>
      <c r="P27" s="125"/>
      <c r="Q27" s="125"/>
      <c r="R27" s="134"/>
      <c r="S27" s="134"/>
      <c r="T27" s="132"/>
      <c r="U27" s="133"/>
      <c r="V27" s="124"/>
      <c r="W27" s="134"/>
      <c r="X27" s="136"/>
    </row>
    <row r="28" spans="1:24" ht="13.7" customHeight="1" x14ac:dyDescent="0.2">
      <c r="A28" s="117"/>
      <c r="B28" s="118">
        <v>45347</v>
      </c>
      <c r="C28" s="119">
        <v>0</v>
      </c>
      <c r="D28" s="120">
        <v>0.95833333333333337</v>
      </c>
      <c r="E28" s="116" t="s">
        <v>101</v>
      </c>
      <c r="F28" s="121"/>
      <c r="G28" s="121"/>
      <c r="H28" s="137" t="s">
        <v>98</v>
      </c>
      <c r="I28" s="123">
        <v>20</v>
      </c>
      <c r="J28" s="124"/>
      <c r="K28" s="163"/>
      <c r="L28" s="163"/>
      <c r="M28" s="163" t="s">
        <v>17</v>
      </c>
      <c r="N28" s="163"/>
      <c r="O28" s="163"/>
      <c r="P28" s="125"/>
      <c r="Q28" s="125"/>
      <c r="R28" s="134"/>
      <c r="S28" s="134"/>
      <c r="T28" s="132"/>
      <c r="U28" s="133"/>
      <c r="V28" s="124"/>
      <c r="W28" s="134"/>
      <c r="X28" s="136">
        <v>220</v>
      </c>
    </row>
    <row r="29" spans="1:24" ht="13.7" customHeight="1" x14ac:dyDescent="0.2">
      <c r="A29" s="117"/>
      <c r="B29" s="118"/>
      <c r="C29" s="119"/>
      <c r="D29" s="120"/>
      <c r="E29" s="116"/>
      <c r="F29" s="121"/>
      <c r="G29" s="121"/>
      <c r="H29" s="137"/>
      <c r="I29" s="123"/>
      <c r="J29" s="124"/>
      <c r="K29" s="163"/>
      <c r="L29" s="163"/>
      <c r="M29" s="163"/>
      <c r="N29" s="163"/>
      <c r="O29" s="163"/>
      <c r="P29" s="125"/>
      <c r="Q29" s="125"/>
      <c r="R29" s="134"/>
      <c r="S29" s="134"/>
      <c r="T29" s="132"/>
      <c r="U29" s="133"/>
      <c r="V29" s="124"/>
      <c r="W29" s="134"/>
      <c r="X29" s="136"/>
    </row>
    <row r="30" spans="1:24" ht="13.7" customHeight="1" x14ac:dyDescent="0.2">
      <c r="A30" s="117"/>
      <c r="B30" s="118"/>
      <c r="C30" s="119"/>
      <c r="D30" s="120"/>
      <c r="E30" s="116"/>
      <c r="F30" s="121"/>
      <c r="G30" s="121"/>
      <c r="H30" s="137"/>
      <c r="I30" s="123"/>
      <c r="J30" s="124"/>
      <c r="K30" s="163"/>
      <c r="L30" s="163"/>
      <c r="M30" s="163"/>
      <c r="N30" s="163"/>
      <c r="O30" s="163"/>
      <c r="P30" s="125"/>
      <c r="Q30" s="125"/>
      <c r="R30" s="134"/>
      <c r="S30" s="134"/>
      <c r="T30" s="132"/>
      <c r="U30" s="133"/>
      <c r="V30" s="124"/>
      <c r="W30" s="134"/>
      <c r="X30" s="136"/>
    </row>
    <row r="31" spans="1:24" ht="13.7" customHeight="1" x14ac:dyDescent="0.2">
      <c r="A31" s="117"/>
      <c r="B31" s="118"/>
      <c r="C31" s="119"/>
      <c r="D31" s="120"/>
      <c r="E31" s="116"/>
      <c r="F31" s="121"/>
      <c r="G31" s="121"/>
      <c r="H31" s="137"/>
      <c r="I31" s="123"/>
      <c r="J31" s="124"/>
      <c r="K31" s="163"/>
      <c r="L31" s="163"/>
      <c r="M31" s="163"/>
      <c r="N31" s="163"/>
      <c r="O31" s="163"/>
      <c r="P31" s="125"/>
      <c r="Q31" s="125"/>
      <c r="R31" s="134"/>
      <c r="S31" s="134"/>
      <c r="T31" s="132"/>
      <c r="U31" s="133"/>
      <c r="V31" s="124"/>
      <c r="W31" s="134"/>
      <c r="X31" s="136"/>
    </row>
    <row r="32" spans="1:24" ht="13.7" customHeight="1" x14ac:dyDescent="0.2">
      <c r="A32" s="117"/>
      <c r="B32" s="118"/>
      <c r="C32" s="119"/>
      <c r="D32" s="120"/>
      <c r="E32" s="116"/>
      <c r="F32" s="121"/>
      <c r="G32" s="121"/>
      <c r="H32" s="137"/>
      <c r="I32" s="123"/>
      <c r="J32" s="124"/>
      <c r="K32" s="163"/>
      <c r="L32" s="163"/>
      <c r="M32" s="163"/>
      <c r="N32" s="163"/>
      <c r="O32" s="163"/>
      <c r="P32" s="125"/>
      <c r="Q32" s="125"/>
      <c r="R32" s="134"/>
      <c r="S32" s="134"/>
      <c r="T32" s="132"/>
      <c r="U32" s="133"/>
      <c r="V32" s="124"/>
      <c r="W32" s="134"/>
      <c r="X32" s="136"/>
    </row>
    <row r="33" spans="1:27" ht="13.7" customHeight="1" x14ac:dyDescent="0.2">
      <c r="A33" s="117"/>
      <c r="B33" s="118"/>
      <c r="C33" s="119"/>
      <c r="D33" s="120"/>
      <c r="E33" s="138"/>
      <c r="F33" s="139"/>
      <c r="G33" s="139"/>
      <c r="H33" s="140"/>
      <c r="I33" s="123"/>
      <c r="J33" s="124"/>
      <c r="K33" s="163"/>
      <c r="L33" s="163"/>
      <c r="M33" s="163"/>
      <c r="N33" s="163"/>
      <c r="O33" s="163"/>
      <c r="P33" s="142"/>
      <c r="Q33" s="142"/>
      <c r="R33" s="143"/>
      <c r="S33" s="143"/>
      <c r="T33" s="132"/>
      <c r="U33" s="133"/>
      <c r="V33" s="124"/>
      <c r="W33" s="143"/>
      <c r="X33" s="144"/>
    </row>
    <row r="34" spans="1:27" ht="13.7" customHeight="1" x14ac:dyDescent="0.2">
      <c r="A34" s="117"/>
      <c r="B34" s="118"/>
      <c r="C34" s="119"/>
      <c r="D34" s="120"/>
      <c r="E34" s="138"/>
      <c r="F34" s="139"/>
      <c r="G34" s="139"/>
      <c r="H34" s="140"/>
      <c r="I34" s="123"/>
      <c r="J34" s="124"/>
      <c r="K34" s="163"/>
      <c r="L34" s="163"/>
      <c r="M34" s="163"/>
      <c r="N34" s="163"/>
      <c r="O34" s="163"/>
      <c r="P34" s="142"/>
      <c r="Q34" s="142"/>
      <c r="R34" s="143"/>
      <c r="S34" s="143"/>
      <c r="T34" s="132"/>
      <c r="U34" s="133"/>
      <c r="V34" s="124"/>
      <c r="W34" s="143"/>
      <c r="X34" s="144"/>
    </row>
    <row r="35" spans="1:27" ht="13.7" customHeight="1" x14ac:dyDescent="0.2">
      <c r="A35" s="117"/>
      <c r="B35" s="118"/>
      <c r="C35" s="119"/>
      <c r="D35" s="120"/>
      <c r="E35" s="138"/>
      <c r="F35" s="139"/>
      <c r="G35" s="139"/>
      <c r="H35" s="140"/>
      <c r="I35" s="123"/>
      <c r="J35" s="124"/>
      <c r="K35" s="163"/>
      <c r="L35" s="163"/>
      <c r="M35" s="163"/>
      <c r="N35" s="163"/>
      <c r="O35" s="163"/>
      <c r="P35" s="142"/>
      <c r="Q35" s="142"/>
      <c r="R35" s="143"/>
      <c r="S35" s="143"/>
      <c r="T35" s="132"/>
      <c r="U35" s="133"/>
      <c r="V35" s="124"/>
      <c r="W35" s="143"/>
      <c r="X35" s="144"/>
    </row>
    <row r="36" spans="1:27" ht="13.7" customHeight="1" x14ac:dyDescent="0.2">
      <c r="A36" s="117"/>
      <c r="B36" s="118"/>
      <c r="C36" s="119"/>
      <c r="D36" s="120"/>
      <c r="E36" s="138"/>
      <c r="F36" s="139"/>
      <c r="G36" s="139"/>
      <c r="H36" s="140"/>
      <c r="I36" s="123"/>
      <c r="J36" s="124"/>
      <c r="K36" s="163"/>
      <c r="L36" s="163"/>
      <c r="M36" s="163"/>
      <c r="N36" s="163"/>
      <c r="O36" s="163"/>
      <c r="P36" s="142"/>
      <c r="Q36" s="142"/>
      <c r="R36" s="143"/>
      <c r="S36" s="143"/>
      <c r="T36" s="132"/>
      <c r="U36" s="133"/>
      <c r="V36" s="124"/>
      <c r="W36" s="143"/>
      <c r="X36" s="144"/>
    </row>
    <row r="37" spans="1:27" ht="13.7" customHeight="1" x14ac:dyDescent="0.2">
      <c r="A37" s="117"/>
      <c r="B37" s="118"/>
      <c r="C37" s="119"/>
      <c r="D37" s="120"/>
      <c r="E37" s="138"/>
      <c r="F37" s="139"/>
      <c r="G37" s="139"/>
      <c r="H37" s="140"/>
      <c r="I37" s="123"/>
      <c r="J37" s="124"/>
      <c r="K37" s="163"/>
      <c r="L37" s="163"/>
      <c r="M37" s="163"/>
      <c r="N37" s="163"/>
      <c r="O37" s="163"/>
      <c r="P37" s="142"/>
      <c r="Q37" s="142"/>
      <c r="R37" s="143"/>
      <c r="S37" s="143"/>
      <c r="T37" s="132"/>
      <c r="U37" s="133"/>
      <c r="V37" s="124"/>
      <c r="W37" s="143"/>
      <c r="X37" s="144"/>
    </row>
    <row r="38" spans="1:27" ht="13.7" customHeight="1" x14ac:dyDescent="0.2">
      <c r="A38" s="117"/>
      <c r="B38" s="118"/>
      <c r="C38" s="119"/>
      <c r="D38" s="120"/>
      <c r="E38" s="138"/>
      <c r="F38" s="139"/>
      <c r="G38" s="139"/>
      <c r="H38" s="140"/>
      <c r="I38" s="123"/>
      <c r="J38" s="124"/>
      <c r="K38" s="163"/>
      <c r="L38" s="163"/>
      <c r="M38" s="163"/>
      <c r="N38" s="163"/>
      <c r="O38" s="163"/>
      <c r="P38" s="142"/>
      <c r="Q38" s="142"/>
      <c r="R38" s="143"/>
      <c r="S38" s="143"/>
      <c r="T38" s="132"/>
      <c r="U38" s="133"/>
      <c r="V38" s="124"/>
      <c r="W38" s="143"/>
      <c r="X38" s="144"/>
    </row>
    <row r="39" spans="1:27" ht="13.7" customHeight="1" x14ac:dyDescent="0.2">
      <c r="A39" s="117"/>
      <c r="B39" s="118"/>
      <c r="C39" s="119"/>
      <c r="D39" s="120"/>
      <c r="E39" s="138"/>
      <c r="F39" s="139"/>
      <c r="G39" s="139"/>
      <c r="H39" s="140"/>
      <c r="I39" s="123"/>
      <c r="J39" s="124"/>
      <c r="K39" s="163"/>
      <c r="L39" s="163"/>
      <c r="M39" s="163"/>
      <c r="N39" s="163"/>
      <c r="O39" s="163"/>
      <c r="P39" s="142"/>
      <c r="Q39" s="142"/>
      <c r="R39" s="143"/>
      <c r="S39" s="143"/>
      <c r="T39" s="132"/>
      <c r="U39" s="133"/>
      <c r="V39" s="124"/>
      <c r="W39" s="143"/>
      <c r="X39" s="144"/>
    </row>
    <row r="40" spans="1:27" ht="13.7" customHeight="1" x14ac:dyDescent="0.2">
      <c r="A40" s="117"/>
      <c r="B40" s="118"/>
      <c r="C40" s="119"/>
      <c r="D40" s="120"/>
      <c r="E40" s="138"/>
      <c r="F40" s="139"/>
      <c r="G40" s="139"/>
      <c r="H40" s="140"/>
      <c r="I40" s="123"/>
      <c r="J40" s="124"/>
      <c r="K40" s="163"/>
      <c r="L40" s="163"/>
      <c r="M40" s="163"/>
      <c r="N40" s="163"/>
      <c r="O40" s="163"/>
      <c r="P40" s="142"/>
      <c r="Q40" s="142"/>
      <c r="R40" s="143"/>
      <c r="S40" s="143"/>
      <c r="T40" s="132"/>
      <c r="U40" s="133"/>
      <c r="V40" s="124"/>
      <c r="W40" s="143"/>
      <c r="X40" s="144"/>
    </row>
    <row r="41" spans="1:27" ht="13.7" customHeight="1" x14ac:dyDescent="0.2">
      <c r="A41" s="117"/>
      <c r="B41" s="118"/>
      <c r="C41" s="119"/>
      <c r="D41" s="120"/>
      <c r="E41" s="138"/>
      <c r="F41" s="139"/>
      <c r="G41" s="139"/>
      <c r="H41" s="140"/>
      <c r="I41" s="123"/>
      <c r="J41" s="124"/>
      <c r="K41" s="163"/>
      <c r="L41" s="163"/>
      <c r="M41" s="163"/>
      <c r="N41" s="163"/>
      <c r="O41" s="163"/>
      <c r="P41" s="142"/>
      <c r="Q41" s="142"/>
      <c r="R41" s="143"/>
      <c r="S41" s="143"/>
      <c r="T41" s="132"/>
      <c r="U41" s="133"/>
      <c r="V41" s="124"/>
      <c r="W41" s="143"/>
      <c r="X41" s="144"/>
    </row>
    <row r="42" spans="1:27" ht="13.7" customHeight="1" x14ac:dyDescent="0.2">
      <c r="A42" s="117"/>
      <c r="B42" s="118"/>
      <c r="C42" s="119"/>
      <c r="D42" s="120"/>
      <c r="E42" s="138"/>
      <c r="F42" s="139"/>
      <c r="G42" s="139"/>
      <c r="H42" s="140"/>
      <c r="I42" s="123"/>
      <c r="J42" s="124"/>
      <c r="K42" s="163"/>
      <c r="L42" s="163"/>
      <c r="M42" s="163"/>
      <c r="N42" s="163"/>
      <c r="O42" s="163"/>
      <c r="P42" s="142"/>
      <c r="Q42" s="142"/>
      <c r="R42" s="143"/>
      <c r="S42" s="143"/>
      <c r="T42" s="132"/>
      <c r="U42" s="133"/>
      <c r="V42" s="124"/>
      <c r="W42" s="143"/>
      <c r="X42" s="144"/>
    </row>
    <row r="43" spans="1:27" ht="13.7" customHeight="1" x14ac:dyDescent="0.2">
      <c r="A43" s="117"/>
      <c r="B43" s="118"/>
      <c r="C43" s="119"/>
      <c r="D43" s="120"/>
      <c r="E43" s="138"/>
      <c r="F43" s="139"/>
      <c r="G43" s="139"/>
      <c r="H43" s="140"/>
      <c r="I43" s="123"/>
      <c r="J43" s="124"/>
      <c r="K43" s="163"/>
      <c r="L43" s="163"/>
      <c r="M43" s="163"/>
      <c r="N43" s="163"/>
      <c r="O43" s="163"/>
      <c r="P43" s="142"/>
      <c r="Q43" s="142"/>
      <c r="R43" s="143"/>
      <c r="S43" s="143"/>
      <c r="T43" s="132"/>
      <c r="U43" s="133"/>
      <c r="V43" s="124"/>
      <c r="W43" s="143"/>
      <c r="X43" s="144"/>
    </row>
    <row r="44" spans="1:27" ht="13.7" customHeight="1" x14ac:dyDescent="0.2">
      <c r="A44" s="117"/>
      <c r="B44" s="118"/>
      <c r="C44" s="119"/>
      <c r="D44" s="120"/>
      <c r="E44" s="138"/>
      <c r="F44" s="139"/>
      <c r="G44" s="139"/>
      <c r="H44" s="140"/>
      <c r="I44" s="123"/>
      <c r="J44" s="141"/>
      <c r="K44" s="164"/>
      <c r="L44" s="164"/>
      <c r="M44" s="164"/>
      <c r="N44" s="164"/>
      <c r="O44" s="164"/>
      <c r="P44" s="142"/>
      <c r="Q44" s="142"/>
      <c r="R44" s="143"/>
      <c r="S44" s="143"/>
      <c r="T44" s="132"/>
      <c r="U44" s="133"/>
      <c r="V44" s="124"/>
      <c r="W44" s="143"/>
      <c r="X44" s="144"/>
    </row>
    <row r="45" spans="1:27" ht="12.6" customHeight="1" x14ac:dyDescent="0.2">
      <c r="A45" s="145"/>
      <c r="B45" s="146"/>
      <c r="C45" s="147"/>
      <c r="D45" s="148"/>
      <c r="E45" s="149"/>
      <c r="F45" s="150"/>
      <c r="G45" s="150"/>
      <c r="H45" s="151"/>
      <c r="I45" s="123"/>
      <c r="J45" s="152"/>
      <c r="K45" s="165"/>
      <c r="L45" s="165"/>
      <c r="M45" s="165"/>
      <c r="N45" s="165"/>
      <c r="O45" s="165"/>
      <c r="P45" s="153"/>
      <c r="Q45" s="153"/>
      <c r="R45" s="156"/>
      <c r="S45" s="156"/>
      <c r="T45" s="154"/>
      <c r="U45" s="155"/>
      <c r="V45" s="152"/>
      <c r="W45" s="156"/>
      <c r="X45" s="157"/>
    </row>
    <row r="46" spans="1:27" ht="12.6" customHeight="1" x14ac:dyDescent="0.2">
      <c r="A46" s="83"/>
      <c r="B46" s="56"/>
      <c r="C46" s="56"/>
      <c r="D46" s="56"/>
      <c r="E46" s="56"/>
      <c r="F46" s="56"/>
      <c r="G46" s="109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1:27" ht="13.7" customHeight="1" x14ac:dyDescent="0.2">
      <c r="A47" s="50" t="s">
        <v>33</v>
      </c>
      <c r="B47" s="48"/>
      <c r="C47" s="49"/>
      <c r="D47" s="49"/>
      <c r="E47" s="49"/>
      <c r="F47" s="49"/>
      <c r="G47" s="110"/>
      <c r="H47" s="50" t="s">
        <v>25</v>
      </c>
      <c r="I47" s="50"/>
      <c r="J47" s="49"/>
      <c r="K47" s="49"/>
      <c r="L47" s="49"/>
      <c r="M47" s="49"/>
      <c r="N47" s="49"/>
      <c r="O47" s="49"/>
      <c r="P47" s="110"/>
      <c r="Q47" s="50" t="s">
        <v>29</v>
      </c>
      <c r="R47" s="50"/>
      <c r="S47" s="50"/>
      <c r="W47" s="72"/>
      <c r="X47" s="50"/>
      <c r="Y47" s="49"/>
      <c r="Z47" s="49"/>
      <c r="AA47" s="49"/>
    </row>
    <row r="48" spans="1:27" ht="13.7" customHeight="1" x14ac:dyDescent="0.2">
      <c r="A48" s="50" t="s">
        <v>128</v>
      </c>
      <c r="B48" s="48"/>
      <c r="C48" s="49"/>
      <c r="D48" s="49"/>
      <c r="E48" s="49"/>
      <c r="F48" s="49"/>
      <c r="G48" s="110"/>
      <c r="H48" s="277" t="s">
        <v>129</v>
      </c>
      <c r="I48" s="50"/>
      <c r="J48" s="49"/>
      <c r="K48" s="49"/>
      <c r="L48" s="49"/>
      <c r="M48" s="49"/>
      <c r="N48" s="49"/>
      <c r="O48" s="49"/>
      <c r="P48" s="110"/>
      <c r="Q48" s="284" t="s">
        <v>133</v>
      </c>
      <c r="R48" s="65"/>
      <c r="S48" s="65"/>
      <c r="W48" s="49"/>
      <c r="X48" s="50"/>
      <c r="Y48" s="49"/>
      <c r="Z48" s="49"/>
      <c r="AA48" s="49"/>
    </row>
    <row r="49" spans="1:27" ht="13.7" customHeight="1" x14ac:dyDescent="0.2">
      <c r="A49" s="48"/>
      <c r="B49" s="48"/>
      <c r="C49" s="48"/>
      <c r="D49" s="48"/>
      <c r="E49" s="48"/>
      <c r="F49" s="48"/>
      <c r="G49" s="111"/>
      <c r="H49" s="48"/>
      <c r="I49" s="48"/>
      <c r="J49" s="48"/>
      <c r="K49" s="48"/>
      <c r="L49" s="48"/>
      <c r="M49" s="48"/>
      <c r="N49" s="48"/>
      <c r="O49" s="48"/>
      <c r="P49" s="111"/>
      <c r="Q49" s="48"/>
      <c r="R49" s="48"/>
      <c r="S49" s="48"/>
      <c r="T49" s="48"/>
      <c r="U49" s="48"/>
      <c r="V49" s="48"/>
      <c r="W49" s="48"/>
      <c r="X49" s="48"/>
      <c r="Y49" s="49"/>
      <c r="Z49" s="49"/>
      <c r="AA49" s="49"/>
    </row>
    <row r="50" spans="1:27" s="48" customFormat="1" ht="13.7" customHeight="1" x14ac:dyDescent="0.2">
      <c r="A50" s="48" t="s">
        <v>130</v>
      </c>
      <c r="G50" s="111"/>
      <c r="H50" s="48" t="s">
        <v>130</v>
      </c>
      <c r="P50" s="111"/>
      <c r="Q50" s="48" t="s">
        <v>130</v>
      </c>
      <c r="T50" s="168"/>
      <c r="U50" s="168"/>
      <c r="V50" s="168"/>
      <c r="Y50" s="49"/>
      <c r="Z50" s="49"/>
      <c r="AA50" s="49"/>
    </row>
    <row r="51" spans="1:27" ht="13.7" customHeight="1" x14ac:dyDescent="0.2">
      <c r="A51" s="48" t="s">
        <v>131</v>
      </c>
      <c r="B51" s="48"/>
      <c r="C51" s="48"/>
      <c r="D51" s="48"/>
      <c r="E51" s="48"/>
      <c r="F51" s="48"/>
      <c r="G51" s="110"/>
      <c r="H51" s="48" t="s">
        <v>131</v>
      </c>
      <c r="I51" s="48"/>
      <c r="J51" s="48"/>
      <c r="K51" s="48"/>
      <c r="L51" s="48"/>
      <c r="M51" s="48"/>
      <c r="N51" s="48"/>
      <c r="O51" s="48"/>
      <c r="P51" s="110"/>
      <c r="Q51" s="48" t="s">
        <v>131</v>
      </c>
      <c r="R51" s="48"/>
      <c r="S51" s="48"/>
      <c r="T51" s="168"/>
      <c r="U51" s="168"/>
      <c r="V51" s="168"/>
      <c r="W51" s="48"/>
      <c r="X51" s="48"/>
      <c r="Y51" s="49"/>
      <c r="Z51" s="49"/>
      <c r="AA51" s="49"/>
    </row>
    <row r="52" spans="1:27" ht="13.7" customHeight="1" x14ac:dyDescent="0.2">
      <c r="A52" s="48"/>
      <c r="B52" s="48"/>
      <c r="C52" s="48"/>
      <c r="D52" s="48"/>
      <c r="E52" s="48"/>
      <c r="F52" s="48"/>
      <c r="G52" s="110"/>
      <c r="H52" s="48"/>
      <c r="I52" s="48"/>
      <c r="J52" s="48"/>
      <c r="K52" s="48"/>
      <c r="L52" s="48"/>
      <c r="M52" s="48"/>
      <c r="N52" s="48"/>
      <c r="O52" s="48"/>
      <c r="P52" s="110"/>
      <c r="Q52" s="48"/>
      <c r="R52" s="48"/>
      <c r="S52" s="48"/>
      <c r="T52" s="168"/>
      <c r="U52" s="168"/>
      <c r="V52" s="168"/>
      <c r="W52" s="48"/>
      <c r="X52" s="48"/>
      <c r="Y52" s="49"/>
      <c r="Z52" s="49"/>
      <c r="AA52" s="49"/>
    </row>
    <row r="53" spans="1:27" s="48" customFormat="1" ht="13.7" customHeight="1" x14ac:dyDescent="0.2">
      <c r="G53" s="110"/>
      <c r="P53" s="110"/>
      <c r="T53" s="168"/>
      <c r="U53" s="168"/>
      <c r="V53" s="168"/>
      <c r="Y53" s="49"/>
      <c r="Z53" s="49"/>
      <c r="AA53" s="49"/>
    </row>
    <row r="54" spans="1:27" ht="13.7" customHeight="1" x14ac:dyDescent="0.2">
      <c r="A54" s="48"/>
      <c r="B54" s="48"/>
      <c r="C54" s="48"/>
      <c r="D54" s="48"/>
      <c r="E54" s="48"/>
      <c r="F54" s="48"/>
      <c r="G54" s="110"/>
      <c r="H54" s="48"/>
      <c r="I54" s="48"/>
      <c r="J54" s="48"/>
      <c r="K54" s="48"/>
      <c r="L54" s="48"/>
      <c r="M54" s="48"/>
      <c r="N54" s="48"/>
      <c r="O54" s="48"/>
      <c r="P54" s="110"/>
      <c r="Q54" s="48"/>
      <c r="R54" s="48"/>
      <c r="S54" s="48"/>
      <c r="T54" s="48"/>
      <c r="U54" s="48"/>
      <c r="V54" s="48"/>
      <c r="W54" s="48"/>
      <c r="X54" s="48"/>
      <c r="Y54" s="49"/>
      <c r="Z54" s="49"/>
      <c r="AA54" s="49"/>
    </row>
    <row r="55" spans="1:27" ht="13.7" customHeight="1" x14ac:dyDescent="0.2">
      <c r="A55" s="95"/>
      <c r="B55" s="51"/>
      <c r="C55" s="51"/>
      <c r="D55" s="51"/>
      <c r="E55" s="51"/>
      <c r="F55" s="51"/>
      <c r="G55" s="110"/>
      <c r="H55" s="95"/>
      <c r="I55" s="51"/>
      <c r="J55" s="51"/>
      <c r="K55" s="51"/>
      <c r="L55" s="51"/>
      <c r="M55" s="51"/>
      <c r="N55" s="51"/>
      <c r="O55" s="51"/>
      <c r="P55" s="110"/>
      <c r="Q55" s="95"/>
      <c r="R55" s="95"/>
      <c r="S55" s="95"/>
      <c r="T55" s="112"/>
      <c r="U55" s="112"/>
      <c r="V55" s="112"/>
      <c r="W55" s="51"/>
      <c r="X55" s="51"/>
      <c r="Y55" s="49"/>
      <c r="Z55" s="49"/>
      <c r="AA55" s="49"/>
    </row>
    <row r="56" spans="1:27" x14ac:dyDescent="0.2">
      <c r="G56" s="110"/>
      <c r="T56" s="48"/>
      <c r="U56" s="48"/>
      <c r="V56" s="48"/>
    </row>
    <row r="57" spans="1:27" s="270" customFormat="1" ht="11.25" x14ac:dyDescent="0.2">
      <c r="A57" s="270" t="s">
        <v>127</v>
      </c>
      <c r="C57" s="270" t="s">
        <v>144</v>
      </c>
      <c r="Q57" s="270" t="s">
        <v>36</v>
      </c>
      <c r="V57" s="275" t="s">
        <v>132</v>
      </c>
      <c r="X57" s="275" t="s">
        <v>125</v>
      </c>
    </row>
    <row r="58" spans="1:27" s="270" customFormat="1" ht="11.25" x14ac:dyDescent="0.2">
      <c r="A58" s="270" t="s">
        <v>126</v>
      </c>
      <c r="C58" s="270" t="s">
        <v>143</v>
      </c>
      <c r="H58" s="271"/>
      <c r="I58" s="271"/>
      <c r="L58" s="272"/>
      <c r="O58" s="271"/>
      <c r="Q58" s="271" t="s">
        <v>119</v>
      </c>
      <c r="V58" s="276" t="s">
        <v>124</v>
      </c>
      <c r="X58" s="276" t="s">
        <v>30</v>
      </c>
    </row>
    <row r="59" spans="1:27" x14ac:dyDescent="0.2">
      <c r="D59" s="270"/>
    </row>
  </sheetData>
  <sheetProtection algorithmName="SHA-512" hashValue="xe6ullYgwd00bA/bVfTqr6MNQI2x5VlOYtbNJTA2b/SoiiucZLr9Z0izFslgff2nslGBlXPgeKg5QiHmLgwvVA==" saltValue="Vl5vpb0cymKUPaih3vBbWw==" spinCount="100000" sheet="1" objects="1" scenarios="1"/>
  <mergeCells count="21">
    <mergeCell ref="T6:U6"/>
    <mergeCell ref="W8:X8"/>
    <mergeCell ref="E9:F9"/>
    <mergeCell ref="E8:F8"/>
    <mergeCell ref="T8:V8"/>
    <mergeCell ref="P8:Q8"/>
    <mergeCell ref="R8:S8"/>
    <mergeCell ref="B11:D11"/>
    <mergeCell ref="E11:F11"/>
    <mergeCell ref="P11:Q11"/>
    <mergeCell ref="R11:S11"/>
    <mergeCell ref="W11:X11"/>
    <mergeCell ref="E12:F12"/>
    <mergeCell ref="P12:Q12"/>
    <mergeCell ref="R12:S12"/>
    <mergeCell ref="W12:X12"/>
    <mergeCell ref="E13:F13"/>
    <mergeCell ref="P13:Q13"/>
    <mergeCell ref="R13:S13"/>
    <mergeCell ref="W13:X13"/>
    <mergeCell ref="G11:G13"/>
  </mergeCells>
  <phoneticPr fontId="0" type="noConversion"/>
  <hyperlinks>
    <hyperlink ref="X58" r:id="rId1" xr:uid="{00000000-0004-0000-0000-000000000000}"/>
    <hyperlink ref="V58" r:id="rId2" xr:uid="{00000000-0004-0000-0000-000001000000}"/>
    <hyperlink ref="Q58" r:id="rId3" xr:uid="{00000000-0004-0000-0000-000002000000}"/>
  </hyperlinks>
  <printOptions gridLinesSet="0"/>
  <pageMargins left="0.74803149606299213" right="0.78740157480314965" top="0.98425196850393704" bottom="0.78740157480314965" header="0.51181102362204722" footer="0.59055118110236227"/>
  <pageSetup paperSize="9" scale="57" orientation="landscape" r:id="rId4"/>
  <headerFooter alignWithMargins="0">
    <oddHeader xml:space="preserve">&amp;L&amp;"CorpoA,Fett"&amp;24&amp;K002060EGSZ&amp;"CorpoA,Standard"&amp;16&amp;K000000 &amp;"CorpoS,Standard"&amp;12AUDIT | TAX | LEGAL&amp;R&amp;"CorpoS,Standard"&amp;12
</oddHeader>
    <oddFooter>&amp;L&amp;"CorpoS,Standard"&amp;8&amp;D</oddFoot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R48"/>
  <sheetViews>
    <sheetView showGridLines="0" showZeros="0" zoomScaleNormal="100" workbookViewId="0">
      <pane ySplit="9" topLeftCell="A10" activePane="bottomLeft" state="frozenSplit"/>
      <selection pane="bottomLeft" activeCell="O2" sqref="O2"/>
    </sheetView>
  </sheetViews>
  <sheetFormatPr baseColWidth="10" defaultRowHeight="12.75" x14ac:dyDescent="0.2"/>
  <cols>
    <col min="1" max="2" width="8.7109375" style="3" customWidth="1"/>
    <col min="3" max="3" width="21.7109375" style="3" customWidth="1"/>
    <col min="4" max="7" width="7.7109375" style="3" customWidth="1"/>
    <col min="8" max="8" width="10.7109375" style="3" customWidth="1"/>
    <col min="9" max="9" width="12.28515625" style="3" customWidth="1"/>
    <col min="10" max="13" width="14.7109375" style="3" customWidth="1"/>
    <col min="14" max="14" width="33.7109375" style="3" customWidth="1"/>
    <col min="15" max="15" width="8.285156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20.25" x14ac:dyDescent="0.3">
      <c r="A1" s="2" t="str">
        <f>'EGSZ Country Profile'!A1</f>
        <v>REISEKOSTENABRECHNUNG CHINA 2024</v>
      </c>
      <c r="B1" s="2"/>
      <c r="O1" s="283" t="s">
        <v>150</v>
      </c>
    </row>
    <row r="2" spans="1:15" ht="6" customHeight="1" x14ac:dyDescent="0.2"/>
    <row r="3" spans="1:15" x14ac:dyDescent="0.2">
      <c r="A3" s="3" t="s">
        <v>116</v>
      </c>
      <c r="C3" s="4">
        <f>Erfassung!$B$15</f>
        <v>45326</v>
      </c>
      <c r="D3" s="5"/>
      <c r="F3" s="6"/>
      <c r="G3" s="7"/>
      <c r="H3" s="7"/>
      <c r="K3" s="31" t="s">
        <v>123</v>
      </c>
      <c r="M3" s="273" t="str">
        <f>'EGSZ TEC'!M3</f>
        <v>Yes 有</v>
      </c>
    </row>
    <row r="4" spans="1:15" s="69" customFormat="1" ht="6" customHeight="1" x14ac:dyDescent="0.2">
      <c r="A4" s="3"/>
      <c r="B4" s="3"/>
      <c r="C4" s="3"/>
      <c r="D4" s="3"/>
      <c r="E4" s="3"/>
      <c r="F4" s="5"/>
      <c r="G4" s="7"/>
      <c r="H4" s="7"/>
      <c r="I4" s="3"/>
      <c r="J4" s="3"/>
      <c r="K4" s="263"/>
      <c r="L4" s="1"/>
      <c r="M4" s="1"/>
      <c r="N4" s="3"/>
      <c r="O4" s="3"/>
    </row>
    <row r="5" spans="1:15" s="69" customFormat="1" x14ac:dyDescent="0.2">
      <c r="A5" s="3" t="s">
        <v>117</v>
      </c>
      <c r="B5" s="3"/>
      <c r="C5" s="8" t="str">
        <f>Erfassung!$C$6&amp;" "&amp;Erfassung!$C$4</f>
        <v>Tian Li</v>
      </c>
      <c r="D5" s="5"/>
      <c r="E5" s="5"/>
      <c r="F5" s="5"/>
      <c r="G5" s="7"/>
      <c r="H5" s="7"/>
      <c r="I5" s="3"/>
      <c r="J5" s="3"/>
      <c r="K5" s="31" t="s">
        <v>122</v>
      </c>
      <c r="L5" s="282">
        <f>'EGSZ TEC'!L5</f>
        <v>7.81</v>
      </c>
      <c r="M5" s="282" t="str">
        <f>'EGSZ TEC'!M5</f>
        <v>RMB</v>
      </c>
      <c r="N5" s="3"/>
      <c r="O5" s="3"/>
    </row>
    <row r="6" spans="1:15" s="69" customForma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s="70" customFormat="1" ht="45.95" customHeight="1" x14ac:dyDescent="0.2">
      <c r="A7" s="286" t="s">
        <v>6</v>
      </c>
      <c r="B7" s="86" t="s">
        <v>15</v>
      </c>
      <c r="C7" s="87" t="s">
        <v>104</v>
      </c>
      <c r="D7" s="26" t="s">
        <v>0</v>
      </c>
      <c r="E7" s="25"/>
      <c r="F7" s="23"/>
      <c r="G7" s="324" t="s">
        <v>115</v>
      </c>
      <c r="H7" s="325"/>
      <c r="I7" s="24" t="s">
        <v>26</v>
      </c>
      <c r="J7" s="97" t="s">
        <v>46</v>
      </c>
      <c r="K7" s="98" t="s">
        <v>47</v>
      </c>
      <c r="L7" s="98" t="s">
        <v>48</v>
      </c>
      <c r="M7" s="99" t="s">
        <v>49</v>
      </c>
      <c r="N7" s="285" t="s">
        <v>20</v>
      </c>
      <c r="O7" s="285" t="s">
        <v>67</v>
      </c>
    </row>
    <row r="8" spans="1:15" s="70" customFormat="1" ht="30" customHeight="1" x14ac:dyDescent="0.2">
      <c r="A8" s="287" t="s">
        <v>105</v>
      </c>
      <c r="B8" s="264" t="s">
        <v>106</v>
      </c>
      <c r="C8" s="265" t="s">
        <v>107</v>
      </c>
      <c r="D8" s="337" t="s">
        <v>71</v>
      </c>
      <c r="E8" s="338"/>
      <c r="F8" s="339"/>
      <c r="G8" s="266" t="s">
        <v>108</v>
      </c>
      <c r="H8" s="267" t="s">
        <v>109</v>
      </c>
      <c r="I8" s="287" t="s">
        <v>110</v>
      </c>
      <c r="J8" s="287" t="s">
        <v>111</v>
      </c>
      <c r="K8" s="268" t="s">
        <v>112</v>
      </c>
      <c r="L8" s="268" t="s">
        <v>91</v>
      </c>
      <c r="M8" s="269" t="s">
        <v>113</v>
      </c>
      <c r="N8" s="268" t="s">
        <v>114</v>
      </c>
      <c r="O8" s="268" t="s">
        <v>121</v>
      </c>
    </row>
    <row r="9" spans="1:15" s="70" customFormat="1" ht="30" customHeight="1" x14ac:dyDescent="0.2">
      <c r="A9" s="89"/>
      <c r="B9" s="90"/>
      <c r="C9" s="88"/>
      <c r="D9" s="9" t="s">
        <v>9</v>
      </c>
      <c r="E9" s="27" t="s">
        <v>10</v>
      </c>
      <c r="F9" s="27" t="s">
        <v>41</v>
      </c>
      <c r="G9" s="10" t="s">
        <v>11</v>
      </c>
      <c r="H9" s="60" t="s">
        <v>16</v>
      </c>
      <c r="I9" s="61" t="s">
        <v>16</v>
      </c>
      <c r="J9" s="62" t="s">
        <v>16</v>
      </c>
      <c r="K9" s="63" t="s">
        <v>16</v>
      </c>
      <c r="L9" s="64" t="s">
        <v>16</v>
      </c>
      <c r="M9" s="64" t="s">
        <v>16</v>
      </c>
      <c r="N9" s="68"/>
      <c r="O9" s="68"/>
    </row>
    <row r="10" spans="1:15" s="69" customFormat="1" ht="12.6" customHeight="1" x14ac:dyDescent="0.2">
      <c r="A10" s="59">
        <f>'EGSZ TEC'!A10</f>
        <v>1</v>
      </c>
      <c r="B10" s="58">
        <f>'EGSZ TEC'!B10</f>
        <v>45326</v>
      </c>
      <c r="C10" s="11" t="str">
        <f>'EGSZ TEC'!C10</f>
        <v>Düsseldorf-Peking</v>
      </c>
      <c r="D10" s="15">
        <f>'EGSZ TEC'!D10</f>
        <v>0.35416666666666669</v>
      </c>
      <c r="E10" s="16">
        <f>'EGSZ TEC'!E10</f>
        <v>0</v>
      </c>
      <c r="F10" s="17">
        <f>'EGSZ TEC'!F10</f>
        <v>15.500000000000002</v>
      </c>
      <c r="G10" s="18">
        <f>'EGSZ TEC'!G10</f>
        <v>20</v>
      </c>
      <c r="H10" s="55">
        <f>'EGSZ TEC'!H10</f>
        <v>6</v>
      </c>
      <c r="I10" s="19">
        <f>'EGSZ TEC'!I10</f>
        <v>20</v>
      </c>
      <c r="J10" s="53">
        <f>'EGSZ TEC'!J10</f>
        <v>185</v>
      </c>
      <c r="K10" s="20">
        <f>'EGSZ TEC'!K10</f>
        <v>0</v>
      </c>
      <c r="L10" s="57">
        <f>'EGSZ TEC'!L10</f>
        <v>120.8348271446863</v>
      </c>
      <c r="M10" s="57">
        <f>'EGSZ TEC'!M10</f>
        <v>331.8348271446863</v>
      </c>
      <c r="N10" s="101" t="str">
        <f>'EGSZ TEC'!N10</f>
        <v>Herr Ho, Fa. Export Heaven</v>
      </c>
      <c r="O10" s="113">
        <f>'EGSZ TEC'!O10</f>
        <v>12345</v>
      </c>
    </row>
    <row r="11" spans="1:15" s="69" customFormat="1" ht="12.6" customHeight="1" x14ac:dyDescent="0.2">
      <c r="A11" s="59">
        <f>'EGSZ TEC'!A11</f>
        <v>0</v>
      </c>
      <c r="B11" s="58">
        <f>'EGSZ TEC'!B11</f>
        <v>45327</v>
      </c>
      <c r="C11" s="11" t="str">
        <f>'EGSZ TEC'!C11</f>
        <v>Peking</v>
      </c>
      <c r="D11" s="15">
        <f>'EGSZ TEC'!D11</f>
        <v>0</v>
      </c>
      <c r="E11" s="16">
        <f>'EGSZ TEC'!E11</f>
        <v>0</v>
      </c>
      <c r="F11" s="17">
        <f>'EGSZ TEC'!F11</f>
        <v>24</v>
      </c>
      <c r="G11" s="18">
        <f>'EGSZ TEC'!G11</f>
        <v>0</v>
      </c>
      <c r="H11" s="55">
        <f>'EGSZ TEC'!H11</f>
        <v>0</v>
      </c>
      <c r="I11" s="19">
        <f>'EGSZ TEC'!I11</f>
        <v>18</v>
      </c>
      <c r="J11" s="53">
        <f>'EGSZ TEC'!J11</f>
        <v>0</v>
      </c>
      <c r="K11" s="20">
        <f>'EGSZ TEC'!K11</f>
        <v>217.6696542893726</v>
      </c>
      <c r="L11" s="57">
        <f>'EGSZ TEC'!L11</f>
        <v>0</v>
      </c>
      <c r="M11" s="57">
        <f>'EGSZ TEC'!M11</f>
        <v>235.6696542893726</v>
      </c>
      <c r="N11" s="101">
        <f>'EGSZ TEC'!N11</f>
        <v>0</v>
      </c>
      <c r="O11" s="113">
        <f>'EGSZ TEC'!O11</f>
        <v>0</v>
      </c>
    </row>
    <row r="12" spans="1:15" s="69" customFormat="1" ht="12.6" customHeight="1" x14ac:dyDescent="0.2">
      <c r="A12" s="59">
        <f>'EGSZ TEC'!A12</f>
        <v>0</v>
      </c>
      <c r="B12" s="58">
        <f>'EGSZ TEC'!B12</f>
        <v>45328</v>
      </c>
      <c r="C12" s="11" t="str">
        <f>'EGSZ TEC'!C12</f>
        <v>Peking</v>
      </c>
      <c r="D12" s="15">
        <f>'EGSZ TEC'!D12</f>
        <v>0</v>
      </c>
      <c r="E12" s="16">
        <f>'EGSZ TEC'!E12</f>
        <v>0</v>
      </c>
      <c r="F12" s="17">
        <f>'EGSZ TEC'!F12</f>
        <v>24</v>
      </c>
      <c r="G12" s="18">
        <f>'EGSZ TEC'!G12</f>
        <v>0</v>
      </c>
      <c r="H12" s="55">
        <f>'EGSZ TEC'!H12</f>
        <v>0</v>
      </c>
      <c r="I12" s="19">
        <f>'EGSZ TEC'!I12</f>
        <v>30</v>
      </c>
      <c r="J12" s="53">
        <f>'EGSZ TEC'!J12</f>
        <v>0</v>
      </c>
      <c r="K12" s="20">
        <f>'EGSZ TEC'!K12</f>
        <v>0</v>
      </c>
      <c r="L12" s="57">
        <f>'EGSZ TEC'!L12</f>
        <v>0</v>
      </c>
      <c r="M12" s="57">
        <f>'EGSZ TEC'!M12</f>
        <v>30</v>
      </c>
      <c r="N12" s="101">
        <f>'EGSZ TEC'!N12</f>
        <v>0</v>
      </c>
      <c r="O12" s="113">
        <f>'EGSZ TEC'!O12</f>
        <v>0</v>
      </c>
    </row>
    <row r="13" spans="1:15" s="69" customFormat="1" ht="12.6" customHeight="1" x14ac:dyDescent="0.2">
      <c r="A13" s="59">
        <f>'EGSZ TEC'!A13</f>
        <v>0</v>
      </c>
      <c r="B13" s="58">
        <f>'EGSZ TEC'!B13</f>
        <v>45329</v>
      </c>
      <c r="C13" s="11" t="str">
        <f>'EGSZ TEC'!C13</f>
        <v>Peking-Düsseldorf</v>
      </c>
      <c r="D13" s="15">
        <f>'EGSZ TEC'!D13</f>
        <v>0</v>
      </c>
      <c r="E13" s="16">
        <f>'EGSZ TEC'!E13</f>
        <v>0.3125</v>
      </c>
      <c r="F13" s="17">
        <f>'EGSZ TEC'!F13</f>
        <v>7.5</v>
      </c>
      <c r="G13" s="18">
        <f>'EGSZ TEC'!G13</f>
        <v>20</v>
      </c>
      <c r="H13" s="55">
        <f>'EGSZ TEC'!H13</f>
        <v>6</v>
      </c>
      <c r="I13" s="19">
        <f>'EGSZ TEC'!I13</f>
        <v>20</v>
      </c>
      <c r="J13" s="53">
        <f>'EGSZ TEC'!J13</f>
        <v>653.00896286811781</v>
      </c>
      <c r="K13" s="20">
        <f>'EGSZ TEC'!K13</f>
        <v>0</v>
      </c>
      <c r="L13" s="57">
        <f>'EGSZ TEC'!L13</f>
        <v>160</v>
      </c>
      <c r="M13" s="57">
        <f>'EGSZ TEC'!M13</f>
        <v>839.00896286811781</v>
      </c>
      <c r="N13" s="101">
        <f>'EGSZ TEC'!N13</f>
        <v>0</v>
      </c>
      <c r="O13" s="113">
        <f>'EGSZ TEC'!O13</f>
        <v>0</v>
      </c>
    </row>
    <row r="14" spans="1:15" s="69" customFormat="1" ht="12.6" customHeight="1" x14ac:dyDescent="0.2">
      <c r="A14" s="59">
        <f>'EGSZ TEC'!A14</f>
        <v>0</v>
      </c>
      <c r="B14" s="58">
        <f>'EGSZ TEC'!B14</f>
        <v>0</v>
      </c>
      <c r="C14" s="11">
        <f>'EGSZ TEC'!C14</f>
        <v>0</v>
      </c>
      <c r="D14" s="15">
        <f>'EGSZ TEC'!D14</f>
        <v>0</v>
      </c>
      <c r="E14" s="16">
        <f>'EGSZ TEC'!E14</f>
        <v>0</v>
      </c>
      <c r="F14" s="17">
        <f>'EGSZ TEC'!F14</f>
        <v>0</v>
      </c>
      <c r="G14" s="18">
        <f>'EGSZ TEC'!G14</f>
        <v>0</v>
      </c>
      <c r="H14" s="55">
        <f>'EGSZ TEC'!H14</f>
        <v>0</v>
      </c>
      <c r="I14" s="19">
        <f>'EGSZ TEC'!I14</f>
        <v>0</v>
      </c>
      <c r="J14" s="53">
        <f>'EGSZ TEC'!J14</f>
        <v>0</v>
      </c>
      <c r="K14" s="20">
        <f>'EGSZ TEC'!K14</f>
        <v>0</v>
      </c>
      <c r="L14" s="57">
        <f>'EGSZ TEC'!L14</f>
        <v>0</v>
      </c>
      <c r="M14" s="57">
        <f>'EGSZ TEC'!M14</f>
        <v>0</v>
      </c>
      <c r="N14" s="101">
        <f>'EGSZ TEC'!N14</f>
        <v>0</v>
      </c>
      <c r="O14" s="113">
        <f>'EGSZ TEC'!O14</f>
        <v>0</v>
      </c>
    </row>
    <row r="15" spans="1:15" s="69" customFormat="1" ht="12.6" customHeight="1" x14ac:dyDescent="0.2">
      <c r="A15" s="59">
        <f>'EGSZ TEC'!A15</f>
        <v>2</v>
      </c>
      <c r="B15" s="58">
        <f>'EGSZ TEC'!B15</f>
        <v>45343</v>
      </c>
      <c r="C15" s="11" t="str">
        <f>'EGSZ TEC'!C15</f>
        <v>Düsseldorf-Shanghai</v>
      </c>
      <c r="D15" s="15">
        <f>'EGSZ TEC'!D15</f>
        <v>0.83333333333333337</v>
      </c>
      <c r="E15" s="16">
        <f>'EGSZ TEC'!E15</f>
        <v>0</v>
      </c>
      <c r="F15" s="17">
        <f>'EGSZ TEC'!F15</f>
        <v>3.9999999999999991</v>
      </c>
      <c r="G15" s="18">
        <f>'EGSZ TEC'!G15</f>
        <v>20</v>
      </c>
      <c r="H15" s="55">
        <f>'EGSZ TEC'!H15</f>
        <v>6</v>
      </c>
      <c r="I15" s="19">
        <f>'EGSZ TEC'!I15</f>
        <v>39</v>
      </c>
      <c r="J15" s="53">
        <f>'EGSZ TEC'!J15</f>
        <v>217</v>
      </c>
      <c r="K15" s="20">
        <f>'EGSZ TEC'!K15</f>
        <v>0</v>
      </c>
      <c r="L15" s="57">
        <f>'EGSZ TEC'!L15</f>
        <v>1800</v>
      </c>
      <c r="M15" s="57">
        <f>'EGSZ TEC'!M15</f>
        <v>2062</v>
      </c>
      <c r="N15" s="101" t="str">
        <f>'EGSZ TEC'!N15</f>
        <v>Travel day</v>
      </c>
      <c r="O15" s="113">
        <f>'EGSZ TEC'!O15</f>
        <v>0</v>
      </c>
    </row>
    <row r="16" spans="1:15" s="69" customFormat="1" ht="12.6" customHeight="1" x14ac:dyDescent="0.2">
      <c r="A16" s="59">
        <f>'EGSZ TEC'!A16</f>
        <v>0</v>
      </c>
      <c r="B16" s="58">
        <f>'EGSZ TEC'!B16</f>
        <v>45344</v>
      </c>
      <c r="C16" s="11" t="str">
        <f>'EGSZ TEC'!C16</f>
        <v>Shanghai</v>
      </c>
      <c r="D16" s="15">
        <f>'EGSZ TEC'!D16</f>
        <v>0</v>
      </c>
      <c r="E16" s="16">
        <f>'EGSZ TEC'!E16</f>
        <v>0</v>
      </c>
      <c r="F16" s="17">
        <f>'EGSZ TEC'!F16</f>
        <v>24</v>
      </c>
      <c r="G16" s="18">
        <f>'EGSZ TEC'!G16</f>
        <v>0</v>
      </c>
      <c r="H16" s="55">
        <f>'EGSZ TEC'!H16</f>
        <v>0</v>
      </c>
      <c r="I16" s="19">
        <f>'EGSZ TEC'!I16</f>
        <v>58</v>
      </c>
      <c r="J16" s="53">
        <f>'EGSZ TEC'!J16</f>
        <v>0</v>
      </c>
      <c r="K16" s="20">
        <f>'EGSZ TEC'!K16</f>
        <v>0</v>
      </c>
      <c r="L16" s="57">
        <f>'EGSZ TEC'!L16</f>
        <v>54.41741357234315</v>
      </c>
      <c r="M16" s="57">
        <f>'EGSZ TEC'!M16</f>
        <v>112.41741357234315</v>
      </c>
      <c r="N16" s="101" t="str">
        <f>'EGSZ TEC'!N16</f>
        <v>International Export Fair Shanghai</v>
      </c>
      <c r="O16" s="113">
        <f>'EGSZ TEC'!O16</f>
        <v>0</v>
      </c>
    </row>
    <row r="17" spans="1:15" s="69" customFormat="1" ht="12.6" customHeight="1" x14ac:dyDescent="0.2">
      <c r="A17" s="59">
        <f>'EGSZ TEC'!A17</f>
        <v>0</v>
      </c>
      <c r="B17" s="58">
        <f>'EGSZ TEC'!B17</f>
        <v>45345</v>
      </c>
      <c r="C17" s="11" t="str">
        <f>'EGSZ TEC'!C17</f>
        <v>Shanghai</v>
      </c>
      <c r="D17" s="15">
        <f>'EGSZ TEC'!D17</f>
        <v>0</v>
      </c>
      <c r="E17" s="16">
        <f>'EGSZ TEC'!E17</f>
        <v>0</v>
      </c>
      <c r="F17" s="17">
        <f>'EGSZ TEC'!F17</f>
        <v>24</v>
      </c>
      <c r="G17" s="18">
        <f>'EGSZ TEC'!G17</f>
        <v>0</v>
      </c>
      <c r="H17" s="55">
        <f>'EGSZ TEC'!H17</f>
        <v>0</v>
      </c>
      <c r="I17" s="19">
        <f>'EGSZ TEC'!I17</f>
        <v>34.799999999999997</v>
      </c>
      <c r="J17" s="53">
        <f>'EGSZ TEC'!J17</f>
        <v>0</v>
      </c>
      <c r="K17" s="20">
        <f>'EGSZ TEC'!K17</f>
        <v>268.88604353393089</v>
      </c>
      <c r="L17" s="57">
        <f>'EGSZ TEC'!L17</f>
        <v>0</v>
      </c>
      <c r="M17" s="57">
        <f>'EGSZ TEC'!M17</f>
        <v>303.6860435339309</v>
      </c>
      <c r="N17" s="101" t="str">
        <f>'EGSZ TEC'!N17</f>
        <v>International Export Fair Shanghai</v>
      </c>
      <c r="O17" s="113">
        <f>'EGSZ TEC'!O17</f>
        <v>0</v>
      </c>
    </row>
    <row r="18" spans="1:15" s="69" customFormat="1" ht="12.6" customHeight="1" x14ac:dyDescent="0.2">
      <c r="A18" s="59">
        <f>'EGSZ TEC'!A18</f>
        <v>0</v>
      </c>
      <c r="B18" s="58">
        <f>'EGSZ TEC'!B18</f>
        <v>45346</v>
      </c>
      <c r="C18" s="11" t="str">
        <f>'EGSZ TEC'!C18</f>
        <v>Shanghai</v>
      </c>
      <c r="D18" s="15">
        <f>'EGSZ TEC'!D18</f>
        <v>0</v>
      </c>
      <c r="E18" s="16">
        <f>'EGSZ TEC'!E18</f>
        <v>0</v>
      </c>
      <c r="F18" s="17">
        <f>'EGSZ TEC'!F18</f>
        <v>24</v>
      </c>
      <c r="G18" s="18">
        <f>'EGSZ TEC'!G18</f>
        <v>0</v>
      </c>
      <c r="H18" s="55">
        <f>'EGSZ TEC'!H18</f>
        <v>0</v>
      </c>
      <c r="I18" s="19">
        <f>'EGSZ TEC'!I18</f>
        <v>58</v>
      </c>
      <c r="J18" s="53">
        <f>'EGSZ TEC'!J18</f>
        <v>0</v>
      </c>
      <c r="K18" s="20">
        <f>'EGSZ TEC'!K18</f>
        <v>0</v>
      </c>
      <c r="L18" s="57">
        <f>'EGSZ TEC'!L18</f>
        <v>0</v>
      </c>
      <c r="M18" s="57">
        <f>'EGSZ TEC'!M18</f>
        <v>58</v>
      </c>
      <c r="N18" s="101" t="str">
        <f>'EGSZ TEC'!N18</f>
        <v>International Export Fair Shanghai</v>
      </c>
      <c r="O18" s="113">
        <f>'EGSZ TEC'!O18</f>
        <v>0</v>
      </c>
    </row>
    <row r="19" spans="1:15" s="69" customFormat="1" ht="12.6" customHeight="1" x14ac:dyDescent="0.2">
      <c r="A19" s="59">
        <f>'EGSZ TEC'!A19</f>
        <v>0</v>
      </c>
      <c r="B19" s="58">
        <f>'EGSZ TEC'!B19</f>
        <v>45347</v>
      </c>
      <c r="C19" s="11" t="str">
        <f>'EGSZ TEC'!C19</f>
        <v>Shanghai</v>
      </c>
      <c r="D19" s="15">
        <f>'EGSZ TEC'!D19</f>
        <v>0</v>
      </c>
      <c r="E19" s="16">
        <f>'EGSZ TEC'!E19</f>
        <v>0</v>
      </c>
      <c r="F19" s="17">
        <f>'EGSZ TEC'!F19</f>
        <v>24</v>
      </c>
      <c r="G19" s="18">
        <f>'EGSZ TEC'!G19</f>
        <v>0</v>
      </c>
      <c r="H19" s="55">
        <f>'EGSZ TEC'!H19</f>
        <v>0</v>
      </c>
      <c r="I19" s="19">
        <f>'EGSZ TEC'!I19</f>
        <v>58</v>
      </c>
      <c r="J19" s="53">
        <f>'EGSZ TEC'!J19</f>
        <v>0</v>
      </c>
      <c r="K19" s="20">
        <f>'EGSZ TEC'!K19</f>
        <v>0</v>
      </c>
      <c r="L19" s="57">
        <f>'EGSZ TEC'!L19</f>
        <v>0</v>
      </c>
      <c r="M19" s="57">
        <f>'EGSZ TEC'!M19</f>
        <v>58</v>
      </c>
      <c r="N19" s="101" t="str">
        <f>'EGSZ TEC'!N19</f>
        <v>International Export Fair Shanghai</v>
      </c>
      <c r="O19" s="113">
        <f>'EGSZ TEC'!O19</f>
        <v>0</v>
      </c>
    </row>
    <row r="20" spans="1:15" s="69" customFormat="1" ht="12.6" customHeight="1" x14ac:dyDescent="0.2">
      <c r="A20" s="59">
        <f>'EGSZ TEC'!A20</f>
        <v>0</v>
      </c>
      <c r="B20" s="58">
        <f>'EGSZ TEC'!B20</f>
        <v>45348</v>
      </c>
      <c r="C20" s="11" t="str">
        <f>'EGSZ TEC'!C20</f>
        <v>Shanghai-Hongkong</v>
      </c>
      <c r="D20" s="15">
        <f>'EGSZ TEC'!D20</f>
        <v>0</v>
      </c>
      <c r="E20" s="16">
        <f>'EGSZ TEC'!E20</f>
        <v>0</v>
      </c>
      <c r="F20" s="17">
        <f>'EGSZ TEC'!F20</f>
        <v>24</v>
      </c>
      <c r="G20" s="18">
        <f>'EGSZ TEC'!G20</f>
        <v>0</v>
      </c>
      <c r="H20" s="55">
        <f>'EGSZ TEC'!H20</f>
        <v>0</v>
      </c>
      <c r="I20" s="19">
        <f>'EGSZ TEC'!I20</f>
        <v>71</v>
      </c>
      <c r="J20" s="53">
        <f>'EGSZ TEC'!J20</f>
        <v>544.1741357234315</v>
      </c>
      <c r="K20" s="20">
        <f>'EGSZ TEC'!K20</f>
        <v>0</v>
      </c>
      <c r="L20" s="57">
        <f>'EGSZ TEC'!L20</f>
        <v>544.1741357234315</v>
      </c>
      <c r="M20" s="57">
        <f>'EGSZ TEC'!M20</f>
        <v>1159.348271446863</v>
      </c>
      <c r="N20" s="101" t="str">
        <f>'EGSZ TEC'!N20</f>
        <v>Travel day</v>
      </c>
      <c r="O20" s="113">
        <f>'EGSZ TEC'!O20</f>
        <v>0</v>
      </c>
    </row>
    <row r="21" spans="1:15" s="69" customFormat="1" ht="12.6" customHeight="1" x14ac:dyDescent="0.2">
      <c r="A21" s="59">
        <f>'EGSZ TEC'!A21</f>
        <v>0</v>
      </c>
      <c r="B21" s="58">
        <f>'EGSZ TEC'!B21</f>
        <v>45345</v>
      </c>
      <c r="C21" s="11" t="str">
        <f>'EGSZ TEC'!C21</f>
        <v>Hongkong</v>
      </c>
      <c r="D21" s="15">
        <f>'EGSZ TEC'!D21</f>
        <v>0</v>
      </c>
      <c r="E21" s="16">
        <f>'EGSZ TEC'!E21</f>
        <v>0</v>
      </c>
      <c r="F21" s="17">
        <f>'EGSZ TEC'!F21</f>
        <v>24</v>
      </c>
      <c r="G21" s="18">
        <f>'EGSZ TEC'!G21</f>
        <v>0</v>
      </c>
      <c r="H21" s="55">
        <f>'EGSZ TEC'!H21</f>
        <v>0</v>
      </c>
      <c r="I21" s="19">
        <f>'EGSZ TEC'!I21</f>
        <v>71</v>
      </c>
      <c r="J21" s="53">
        <f>'EGSZ TEC'!J21</f>
        <v>0</v>
      </c>
      <c r="K21" s="20">
        <f>'EGSZ TEC'!K21</f>
        <v>0</v>
      </c>
      <c r="L21" s="57">
        <f>'EGSZ TEC'!L21</f>
        <v>0</v>
      </c>
      <c r="M21" s="57">
        <f>'EGSZ TEC'!M21</f>
        <v>71</v>
      </c>
      <c r="N21" s="101" t="str">
        <f>'EGSZ TEC'!N21</f>
        <v>Mr. Wang/Wang Entreprises</v>
      </c>
      <c r="O21" s="113">
        <f>'EGSZ TEC'!O21</f>
        <v>0</v>
      </c>
    </row>
    <row r="22" spans="1:15" s="69" customFormat="1" ht="12.6" customHeight="1" x14ac:dyDescent="0.2">
      <c r="A22" s="59">
        <f>'EGSZ TEC'!A22</f>
        <v>0</v>
      </c>
      <c r="B22" s="58">
        <f>'EGSZ TEC'!B22</f>
        <v>45346</v>
      </c>
      <c r="C22" s="11" t="str">
        <f>'EGSZ TEC'!C22</f>
        <v>Hongkong</v>
      </c>
      <c r="D22" s="15">
        <f>'EGSZ TEC'!D22</f>
        <v>0</v>
      </c>
      <c r="E22" s="16">
        <f>'EGSZ TEC'!E22</f>
        <v>0</v>
      </c>
      <c r="F22" s="17">
        <f>'EGSZ TEC'!F22</f>
        <v>24</v>
      </c>
      <c r="G22" s="18">
        <f>'EGSZ TEC'!G22</f>
        <v>0</v>
      </c>
      <c r="H22" s="55">
        <f>'EGSZ TEC'!H22</f>
        <v>0</v>
      </c>
      <c r="I22" s="19">
        <f>'EGSZ TEC'!I22</f>
        <v>71</v>
      </c>
      <c r="J22" s="53">
        <f>'EGSZ TEC'!J22</f>
        <v>0</v>
      </c>
      <c r="K22" s="20">
        <f>'EGSZ TEC'!K22</f>
        <v>0</v>
      </c>
      <c r="L22" s="57">
        <f>'EGSZ TEC'!L22</f>
        <v>0</v>
      </c>
      <c r="M22" s="57">
        <f>'EGSZ TEC'!M22</f>
        <v>71</v>
      </c>
      <c r="N22" s="101" t="str">
        <f>'EGSZ TEC'!N22</f>
        <v>Jet Li/CII</v>
      </c>
      <c r="O22" s="113">
        <f>'EGSZ TEC'!O22</f>
        <v>0</v>
      </c>
    </row>
    <row r="23" spans="1:15" s="69" customFormat="1" ht="12.6" customHeight="1" x14ac:dyDescent="0.2">
      <c r="A23" s="59">
        <f>'EGSZ TEC'!A23</f>
        <v>0</v>
      </c>
      <c r="B23" s="58">
        <f>'EGSZ TEC'!B23</f>
        <v>45347</v>
      </c>
      <c r="C23" s="11" t="str">
        <f>'EGSZ TEC'!C23</f>
        <v>Hongkong-Düsseldorf</v>
      </c>
      <c r="D23" s="15">
        <f>'EGSZ TEC'!D23</f>
        <v>0</v>
      </c>
      <c r="E23" s="16">
        <f>'EGSZ TEC'!E23</f>
        <v>0.95833333333333337</v>
      </c>
      <c r="F23" s="17">
        <f>'EGSZ TEC'!F23</f>
        <v>23</v>
      </c>
      <c r="G23" s="18">
        <f>'EGSZ TEC'!G23</f>
        <v>20</v>
      </c>
      <c r="H23" s="55">
        <f>'EGSZ TEC'!H23</f>
        <v>6</v>
      </c>
      <c r="I23" s="19">
        <f>'EGSZ TEC'!I23</f>
        <v>48</v>
      </c>
      <c r="J23" s="53">
        <f>'EGSZ TEC'!J23</f>
        <v>0</v>
      </c>
      <c r="K23" s="20">
        <f>'EGSZ TEC'!K23</f>
        <v>0</v>
      </c>
      <c r="L23" s="57">
        <f>'EGSZ TEC'!L23</f>
        <v>220</v>
      </c>
      <c r="M23" s="57">
        <f>'EGSZ TEC'!M23</f>
        <v>274</v>
      </c>
      <c r="N23" s="101" t="str">
        <f>'EGSZ TEC'!N23</f>
        <v>Travel day</v>
      </c>
      <c r="O23" s="113">
        <f>'EGSZ TEC'!O23</f>
        <v>0</v>
      </c>
    </row>
    <row r="24" spans="1:15" s="69" customFormat="1" ht="12.6" customHeight="1" x14ac:dyDescent="0.2">
      <c r="A24" s="59">
        <f>'EGSZ TEC'!A24</f>
        <v>0</v>
      </c>
      <c r="B24" s="58">
        <f>'EGSZ TEC'!B24</f>
        <v>0</v>
      </c>
      <c r="C24" s="11">
        <f>'EGSZ TEC'!C24</f>
        <v>0</v>
      </c>
      <c r="D24" s="15">
        <f>'EGSZ TEC'!D24</f>
        <v>0</v>
      </c>
      <c r="E24" s="16">
        <f>'EGSZ TEC'!E24</f>
        <v>0</v>
      </c>
      <c r="F24" s="17">
        <f>'EGSZ TEC'!F24</f>
        <v>0</v>
      </c>
      <c r="G24" s="18">
        <f>'EGSZ TEC'!G24</f>
        <v>0</v>
      </c>
      <c r="H24" s="55">
        <f>'EGSZ TEC'!H24</f>
        <v>0</v>
      </c>
      <c r="I24" s="19">
        <f>'EGSZ TEC'!I24</f>
        <v>0</v>
      </c>
      <c r="J24" s="53">
        <f>'EGSZ TEC'!J24</f>
        <v>0</v>
      </c>
      <c r="K24" s="20">
        <f>'EGSZ TEC'!K24</f>
        <v>0</v>
      </c>
      <c r="L24" s="57">
        <f>'EGSZ TEC'!L24</f>
        <v>0</v>
      </c>
      <c r="M24" s="57">
        <f>'EGSZ TEC'!M24</f>
        <v>0</v>
      </c>
      <c r="N24" s="101">
        <f>'EGSZ TEC'!N24</f>
        <v>0</v>
      </c>
      <c r="O24" s="113">
        <f>'EGSZ TEC'!O24</f>
        <v>0</v>
      </c>
    </row>
    <row r="25" spans="1:15" s="69" customFormat="1" ht="12.6" customHeight="1" x14ac:dyDescent="0.2">
      <c r="A25" s="59">
        <f>'EGSZ TEC'!A25</f>
        <v>0</v>
      </c>
      <c r="B25" s="58">
        <f>'EGSZ TEC'!B25</f>
        <v>0</v>
      </c>
      <c r="C25" s="11">
        <f>'EGSZ TEC'!C25</f>
        <v>0</v>
      </c>
      <c r="D25" s="15">
        <f>'EGSZ TEC'!D25</f>
        <v>0</v>
      </c>
      <c r="E25" s="16">
        <f>'EGSZ TEC'!E25</f>
        <v>0</v>
      </c>
      <c r="F25" s="17">
        <f>'EGSZ TEC'!F25</f>
        <v>0</v>
      </c>
      <c r="G25" s="18">
        <f>'EGSZ TEC'!G25</f>
        <v>0</v>
      </c>
      <c r="H25" s="55">
        <f>'EGSZ TEC'!H25</f>
        <v>0</v>
      </c>
      <c r="I25" s="19">
        <f>'EGSZ TEC'!I25</f>
        <v>0</v>
      </c>
      <c r="J25" s="53">
        <f>'EGSZ TEC'!J25</f>
        <v>0</v>
      </c>
      <c r="K25" s="20">
        <f>'EGSZ TEC'!K25</f>
        <v>0</v>
      </c>
      <c r="L25" s="57">
        <f>'EGSZ TEC'!L25</f>
        <v>0</v>
      </c>
      <c r="M25" s="57">
        <f>'EGSZ TEC'!M25</f>
        <v>0</v>
      </c>
      <c r="N25" s="101">
        <f>'EGSZ TEC'!N25</f>
        <v>0</v>
      </c>
      <c r="O25" s="113">
        <f>'EGSZ TEC'!O25</f>
        <v>0</v>
      </c>
    </row>
    <row r="26" spans="1:15" s="69" customFormat="1" ht="12.6" customHeight="1" x14ac:dyDescent="0.2">
      <c r="A26" s="59">
        <f>'EGSZ TEC'!A26</f>
        <v>0</v>
      </c>
      <c r="B26" s="58">
        <f>'EGSZ TEC'!B26</f>
        <v>0</v>
      </c>
      <c r="C26" s="11">
        <f>'EGSZ TEC'!C26</f>
        <v>0</v>
      </c>
      <c r="D26" s="15">
        <f>'EGSZ TEC'!D26</f>
        <v>0</v>
      </c>
      <c r="E26" s="16">
        <f>'EGSZ TEC'!E26</f>
        <v>0</v>
      </c>
      <c r="F26" s="17">
        <f>'EGSZ TEC'!F26</f>
        <v>0</v>
      </c>
      <c r="G26" s="18">
        <f>'EGSZ TEC'!G26</f>
        <v>0</v>
      </c>
      <c r="H26" s="55">
        <f>'EGSZ TEC'!H26</f>
        <v>0</v>
      </c>
      <c r="I26" s="19">
        <f>'EGSZ TEC'!I26</f>
        <v>0</v>
      </c>
      <c r="J26" s="53">
        <f>'EGSZ TEC'!J26</f>
        <v>0</v>
      </c>
      <c r="K26" s="20">
        <f>'EGSZ TEC'!K26</f>
        <v>0</v>
      </c>
      <c r="L26" s="57">
        <f>'EGSZ TEC'!L26</f>
        <v>0</v>
      </c>
      <c r="M26" s="57">
        <f>'EGSZ TEC'!M26</f>
        <v>0</v>
      </c>
      <c r="N26" s="101">
        <f>'EGSZ TEC'!N26</f>
        <v>0</v>
      </c>
      <c r="O26" s="113">
        <f>'EGSZ TEC'!O26</f>
        <v>0</v>
      </c>
    </row>
    <row r="27" spans="1:15" s="69" customFormat="1" ht="12.6" customHeight="1" x14ac:dyDescent="0.2">
      <c r="A27" s="59">
        <f>'EGSZ TEC'!A27</f>
        <v>0</v>
      </c>
      <c r="B27" s="58">
        <f>'EGSZ TEC'!B27</f>
        <v>0</v>
      </c>
      <c r="C27" s="11">
        <f>'EGSZ TEC'!C27</f>
        <v>0</v>
      </c>
      <c r="D27" s="15">
        <f>'EGSZ TEC'!D27</f>
        <v>0</v>
      </c>
      <c r="E27" s="16">
        <f>'EGSZ TEC'!E27</f>
        <v>0</v>
      </c>
      <c r="F27" s="17">
        <f>'EGSZ TEC'!F27</f>
        <v>0</v>
      </c>
      <c r="G27" s="18">
        <f>'EGSZ TEC'!G27</f>
        <v>0</v>
      </c>
      <c r="H27" s="55">
        <f>'EGSZ TEC'!H27</f>
        <v>0</v>
      </c>
      <c r="I27" s="19">
        <f>'EGSZ TEC'!I27</f>
        <v>0</v>
      </c>
      <c r="J27" s="53">
        <f>'EGSZ TEC'!J27</f>
        <v>0</v>
      </c>
      <c r="K27" s="20">
        <f>'EGSZ TEC'!K27</f>
        <v>0</v>
      </c>
      <c r="L27" s="57">
        <f>'EGSZ TEC'!L27</f>
        <v>0</v>
      </c>
      <c r="M27" s="57">
        <f>'EGSZ TEC'!M27</f>
        <v>0</v>
      </c>
      <c r="N27" s="101">
        <f>'EGSZ TEC'!N27</f>
        <v>0</v>
      </c>
      <c r="O27" s="113">
        <f>'EGSZ TEC'!O27</f>
        <v>0</v>
      </c>
    </row>
    <row r="28" spans="1:15" s="69" customFormat="1" ht="12.6" customHeight="1" x14ac:dyDescent="0.2">
      <c r="A28" s="59">
        <f>'EGSZ TEC'!A28</f>
        <v>0</v>
      </c>
      <c r="B28" s="58">
        <f>'EGSZ TEC'!B28</f>
        <v>0</v>
      </c>
      <c r="C28" s="11">
        <f>'EGSZ TEC'!C28</f>
        <v>0</v>
      </c>
      <c r="D28" s="15">
        <f>'EGSZ TEC'!D28</f>
        <v>0</v>
      </c>
      <c r="E28" s="16">
        <f>'EGSZ TEC'!E28</f>
        <v>0</v>
      </c>
      <c r="F28" s="17">
        <f>'EGSZ TEC'!F28</f>
        <v>0</v>
      </c>
      <c r="G28" s="18">
        <f>'EGSZ TEC'!G28</f>
        <v>0</v>
      </c>
      <c r="H28" s="55">
        <f>'EGSZ TEC'!H28</f>
        <v>0</v>
      </c>
      <c r="I28" s="19">
        <f>'EGSZ TEC'!I28</f>
        <v>0</v>
      </c>
      <c r="J28" s="53">
        <f>'EGSZ TEC'!J28</f>
        <v>0</v>
      </c>
      <c r="K28" s="20">
        <f>'EGSZ TEC'!K28</f>
        <v>0</v>
      </c>
      <c r="L28" s="57">
        <f>'EGSZ TEC'!L28</f>
        <v>0</v>
      </c>
      <c r="M28" s="57">
        <f>'EGSZ TEC'!M28</f>
        <v>0</v>
      </c>
      <c r="N28" s="101">
        <f>'EGSZ TEC'!N28</f>
        <v>0</v>
      </c>
      <c r="O28" s="113">
        <f>'EGSZ TEC'!O28</f>
        <v>0</v>
      </c>
    </row>
    <row r="29" spans="1:15" s="69" customFormat="1" ht="12.6" customHeight="1" x14ac:dyDescent="0.2">
      <c r="A29" s="59">
        <f>'EGSZ TEC'!A29</f>
        <v>0</v>
      </c>
      <c r="B29" s="58">
        <f>'EGSZ TEC'!B29</f>
        <v>0</v>
      </c>
      <c r="C29" s="11">
        <f>'EGSZ TEC'!C29</f>
        <v>0</v>
      </c>
      <c r="D29" s="15">
        <f>'EGSZ TEC'!D29</f>
        <v>0</v>
      </c>
      <c r="E29" s="16">
        <f>'EGSZ TEC'!E29</f>
        <v>0</v>
      </c>
      <c r="F29" s="17">
        <f>'EGSZ TEC'!F29</f>
        <v>0</v>
      </c>
      <c r="G29" s="18">
        <f>'EGSZ TEC'!G29</f>
        <v>0</v>
      </c>
      <c r="H29" s="55">
        <f>'EGSZ TEC'!H29</f>
        <v>0</v>
      </c>
      <c r="I29" s="19">
        <f>'EGSZ TEC'!I29</f>
        <v>0</v>
      </c>
      <c r="J29" s="53">
        <f>'EGSZ TEC'!J29</f>
        <v>0</v>
      </c>
      <c r="K29" s="20">
        <f>'EGSZ TEC'!K29</f>
        <v>0</v>
      </c>
      <c r="L29" s="57">
        <f>'EGSZ TEC'!L29</f>
        <v>0</v>
      </c>
      <c r="M29" s="57">
        <f>'EGSZ TEC'!M29</f>
        <v>0</v>
      </c>
      <c r="N29" s="101">
        <f>'EGSZ TEC'!N29</f>
        <v>0</v>
      </c>
      <c r="O29" s="113">
        <f>'EGSZ TEC'!O29</f>
        <v>0</v>
      </c>
    </row>
    <row r="30" spans="1:15" s="69" customFormat="1" ht="12.6" customHeight="1" x14ac:dyDescent="0.2">
      <c r="A30" s="59">
        <f>'EGSZ TEC'!A30</f>
        <v>0</v>
      </c>
      <c r="B30" s="58">
        <f>'EGSZ TEC'!B30</f>
        <v>0</v>
      </c>
      <c r="C30" s="11">
        <f>'EGSZ TEC'!C30</f>
        <v>0</v>
      </c>
      <c r="D30" s="15">
        <f>'EGSZ TEC'!D30</f>
        <v>0</v>
      </c>
      <c r="E30" s="16">
        <f>'EGSZ TEC'!E30</f>
        <v>0</v>
      </c>
      <c r="F30" s="17">
        <f>'EGSZ TEC'!F30</f>
        <v>0</v>
      </c>
      <c r="G30" s="18">
        <f>'EGSZ TEC'!G30</f>
        <v>0</v>
      </c>
      <c r="H30" s="55">
        <f>'EGSZ TEC'!H30</f>
        <v>0</v>
      </c>
      <c r="I30" s="19">
        <f>'EGSZ TEC'!I30</f>
        <v>0</v>
      </c>
      <c r="J30" s="53">
        <f>'EGSZ TEC'!J30</f>
        <v>0</v>
      </c>
      <c r="K30" s="20">
        <f>'EGSZ TEC'!K30</f>
        <v>0</v>
      </c>
      <c r="L30" s="57">
        <f>'EGSZ TEC'!L30</f>
        <v>0</v>
      </c>
      <c r="M30" s="57">
        <f>'EGSZ TEC'!M30</f>
        <v>0</v>
      </c>
      <c r="N30" s="101">
        <f>'EGSZ TEC'!N30</f>
        <v>0</v>
      </c>
      <c r="O30" s="113">
        <f>'EGSZ TEC'!O30</f>
        <v>0</v>
      </c>
    </row>
    <row r="31" spans="1:15" s="69" customFormat="1" ht="12.6" customHeight="1" x14ac:dyDescent="0.2">
      <c r="A31" s="59">
        <f>'EGSZ TEC'!A31</f>
        <v>0</v>
      </c>
      <c r="B31" s="58">
        <f>'EGSZ TEC'!B31</f>
        <v>0</v>
      </c>
      <c r="C31" s="11">
        <f>'EGSZ TEC'!C31</f>
        <v>0</v>
      </c>
      <c r="D31" s="15">
        <f>'EGSZ TEC'!D31</f>
        <v>0</v>
      </c>
      <c r="E31" s="16">
        <f>'EGSZ TEC'!E31</f>
        <v>0</v>
      </c>
      <c r="F31" s="17">
        <f>'EGSZ TEC'!F31</f>
        <v>0</v>
      </c>
      <c r="G31" s="18">
        <f>'EGSZ TEC'!G31</f>
        <v>0</v>
      </c>
      <c r="H31" s="55">
        <f>'EGSZ TEC'!H31</f>
        <v>0</v>
      </c>
      <c r="I31" s="19">
        <f>'EGSZ TEC'!I31</f>
        <v>0</v>
      </c>
      <c r="J31" s="53">
        <f>'EGSZ TEC'!J31</f>
        <v>0</v>
      </c>
      <c r="K31" s="20">
        <f>'EGSZ TEC'!K31</f>
        <v>0</v>
      </c>
      <c r="L31" s="57">
        <f>'EGSZ TEC'!L31</f>
        <v>0</v>
      </c>
      <c r="M31" s="57">
        <f>'EGSZ TEC'!M31</f>
        <v>0</v>
      </c>
      <c r="N31" s="101">
        <f>'EGSZ TEC'!N31</f>
        <v>0</v>
      </c>
      <c r="O31" s="113">
        <f>'EGSZ TEC'!O31</f>
        <v>0</v>
      </c>
    </row>
    <row r="32" spans="1:15" s="69" customFormat="1" ht="12.6" customHeight="1" x14ac:dyDescent="0.2">
      <c r="A32" s="59">
        <f>'EGSZ TEC'!A32</f>
        <v>0</v>
      </c>
      <c r="B32" s="58">
        <f>'EGSZ TEC'!B32</f>
        <v>0</v>
      </c>
      <c r="C32" s="11">
        <f>'EGSZ TEC'!C32</f>
        <v>0</v>
      </c>
      <c r="D32" s="15">
        <f>'EGSZ TEC'!D32</f>
        <v>0</v>
      </c>
      <c r="E32" s="16">
        <f>'EGSZ TEC'!E32</f>
        <v>0</v>
      </c>
      <c r="F32" s="17">
        <f>'EGSZ TEC'!F32</f>
        <v>0</v>
      </c>
      <c r="G32" s="18">
        <f>'EGSZ TEC'!G32</f>
        <v>0</v>
      </c>
      <c r="H32" s="55">
        <f>'EGSZ TEC'!H32</f>
        <v>0</v>
      </c>
      <c r="I32" s="19">
        <f>'EGSZ TEC'!I32</f>
        <v>0</v>
      </c>
      <c r="J32" s="53">
        <f>'EGSZ TEC'!J32</f>
        <v>0</v>
      </c>
      <c r="K32" s="20">
        <f>'EGSZ TEC'!K32</f>
        <v>0</v>
      </c>
      <c r="L32" s="57">
        <f>'EGSZ TEC'!L32</f>
        <v>0</v>
      </c>
      <c r="M32" s="57">
        <f>'EGSZ TEC'!M32</f>
        <v>0</v>
      </c>
      <c r="N32" s="101">
        <f>'EGSZ TEC'!N32</f>
        <v>0</v>
      </c>
      <c r="O32" s="113">
        <f>'EGSZ TEC'!O32</f>
        <v>0</v>
      </c>
    </row>
    <row r="33" spans="1:18" s="69" customFormat="1" ht="12.6" customHeight="1" x14ac:dyDescent="0.2">
      <c r="A33" s="59">
        <f>'EGSZ TEC'!A33</f>
        <v>0</v>
      </c>
      <c r="B33" s="58">
        <f>'EGSZ TEC'!B33</f>
        <v>0</v>
      </c>
      <c r="C33" s="11">
        <f>'EGSZ TEC'!C33</f>
        <v>0</v>
      </c>
      <c r="D33" s="15">
        <f>'EGSZ TEC'!D33</f>
        <v>0</v>
      </c>
      <c r="E33" s="16">
        <f>'EGSZ TEC'!E33</f>
        <v>0</v>
      </c>
      <c r="F33" s="17">
        <f>'EGSZ TEC'!F33</f>
        <v>0</v>
      </c>
      <c r="G33" s="18">
        <f>'EGSZ TEC'!G33</f>
        <v>0</v>
      </c>
      <c r="H33" s="55">
        <f>'EGSZ TEC'!H33</f>
        <v>0</v>
      </c>
      <c r="I33" s="19">
        <f>'EGSZ TEC'!I33</f>
        <v>0</v>
      </c>
      <c r="J33" s="53">
        <f>'EGSZ TEC'!J33</f>
        <v>0</v>
      </c>
      <c r="K33" s="20">
        <f>'EGSZ TEC'!K33</f>
        <v>0</v>
      </c>
      <c r="L33" s="57">
        <f>'EGSZ TEC'!L33</f>
        <v>0</v>
      </c>
      <c r="M33" s="57">
        <f>'EGSZ TEC'!M33</f>
        <v>0</v>
      </c>
      <c r="N33" s="101">
        <f>'EGSZ TEC'!N33</f>
        <v>0</v>
      </c>
      <c r="O33" s="113">
        <f>'EGSZ TEC'!O33</f>
        <v>0</v>
      </c>
    </row>
    <row r="34" spans="1:18" s="69" customFormat="1" ht="12.6" customHeight="1" x14ac:dyDescent="0.2">
      <c r="A34" s="59">
        <f>'EGSZ TEC'!A34</f>
        <v>0</v>
      </c>
      <c r="B34" s="58">
        <f>'EGSZ TEC'!B34</f>
        <v>0</v>
      </c>
      <c r="C34" s="11">
        <f>'EGSZ TEC'!C34</f>
        <v>0</v>
      </c>
      <c r="D34" s="15">
        <f>'EGSZ TEC'!D34</f>
        <v>0</v>
      </c>
      <c r="E34" s="16">
        <f>'EGSZ TEC'!E34</f>
        <v>0</v>
      </c>
      <c r="F34" s="17">
        <f>'EGSZ TEC'!F34</f>
        <v>0</v>
      </c>
      <c r="G34" s="18">
        <f>'EGSZ TEC'!G34</f>
        <v>0</v>
      </c>
      <c r="H34" s="55">
        <f>'EGSZ TEC'!H34</f>
        <v>0</v>
      </c>
      <c r="I34" s="19">
        <f>'EGSZ TEC'!I34</f>
        <v>0</v>
      </c>
      <c r="J34" s="53">
        <f>'EGSZ TEC'!J34</f>
        <v>0</v>
      </c>
      <c r="K34" s="20">
        <f>'EGSZ TEC'!K34</f>
        <v>0</v>
      </c>
      <c r="L34" s="57">
        <f>'EGSZ TEC'!L34</f>
        <v>0</v>
      </c>
      <c r="M34" s="57">
        <f>'EGSZ TEC'!M34</f>
        <v>0</v>
      </c>
      <c r="N34" s="101">
        <f>'EGSZ TEC'!N34</f>
        <v>0</v>
      </c>
      <c r="O34" s="113">
        <f>'EGSZ TEC'!O34</f>
        <v>0</v>
      </c>
    </row>
    <row r="35" spans="1:18" s="69" customFormat="1" ht="12.6" customHeight="1" x14ac:dyDescent="0.2">
      <c r="A35" s="59">
        <f>'EGSZ TEC'!A35</f>
        <v>0</v>
      </c>
      <c r="B35" s="58">
        <f>'EGSZ TEC'!B35</f>
        <v>0</v>
      </c>
      <c r="C35" s="11">
        <f>'EGSZ TEC'!C35</f>
        <v>0</v>
      </c>
      <c r="D35" s="15">
        <f>'EGSZ TEC'!D35</f>
        <v>0</v>
      </c>
      <c r="E35" s="16">
        <f>'EGSZ TEC'!E35</f>
        <v>0</v>
      </c>
      <c r="F35" s="17">
        <f>'EGSZ TEC'!F35</f>
        <v>0</v>
      </c>
      <c r="G35" s="18">
        <f>'EGSZ TEC'!G35</f>
        <v>0</v>
      </c>
      <c r="H35" s="55">
        <f>'EGSZ TEC'!H35</f>
        <v>0</v>
      </c>
      <c r="I35" s="19">
        <f>'EGSZ TEC'!I35</f>
        <v>0</v>
      </c>
      <c r="J35" s="53">
        <f>'EGSZ TEC'!J35</f>
        <v>0</v>
      </c>
      <c r="K35" s="20">
        <f>'EGSZ TEC'!K35</f>
        <v>0</v>
      </c>
      <c r="L35" s="57">
        <f>'EGSZ TEC'!L35</f>
        <v>0</v>
      </c>
      <c r="M35" s="57">
        <f>'EGSZ TEC'!M35</f>
        <v>0</v>
      </c>
      <c r="N35" s="101">
        <f>'EGSZ TEC'!N35</f>
        <v>0</v>
      </c>
      <c r="O35" s="113">
        <f>'EGSZ TEC'!O35</f>
        <v>0</v>
      </c>
    </row>
    <row r="36" spans="1:18" s="69" customFormat="1" ht="12.6" customHeight="1" x14ac:dyDescent="0.2">
      <c r="A36" s="59">
        <f>'EGSZ TEC'!A36</f>
        <v>0</v>
      </c>
      <c r="B36" s="58">
        <f>'EGSZ TEC'!B36</f>
        <v>0</v>
      </c>
      <c r="C36" s="11">
        <f>'EGSZ TEC'!C36</f>
        <v>0</v>
      </c>
      <c r="D36" s="15">
        <f>'EGSZ TEC'!D36</f>
        <v>0</v>
      </c>
      <c r="E36" s="16">
        <f>'EGSZ TEC'!E36</f>
        <v>0</v>
      </c>
      <c r="F36" s="17">
        <f>'EGSZ TEC'!F36</f>
        <v>0</v>
      </c>
      <c r="G36" s="18">
        <f>'EGSZ TEC'!G36</f>
        <v>0</v>
      </c>
      <c r="H36" s="55">
        <f>'EGSZ TEC'!H36</f>
        <v>0</v>
      </c>
      <c r="I36" s="19">
        <f>'EGSZ TEC'!I36</f>
        <v>0</v>
      </c>
      <c r="J36" s="53">
        <f>'EGSZ TEC'!J36</f>
        <v>0</v>
      </c>
      <c r="K36" s="20">
        <f>'EGSZ TEC'!K36</f>
        <v>0</v>
      </c>
      <c r="L36" s="57">
        <f>'EGSZ TEC'!L36</f>
        <v>0</v>
      </c>
      <c r="M36" s="57">
        <f>'EGSZ TEC'!M36</f>
        <v>0</v>
      </c>
      <c r="N36" s="101">
        <f>'EGSZ TEC'!N36</f>
        <v>0</v>
      </c>
      <c r="O36" s="113">
        <f>'EGSZ TEC'!O36</f>
        <v>0</v>
      </c>
    </row>
    <row r="37" spans="1:18" s="69" customFormat="1" ht="12.6" customHeight="1" x14ac:dyDescent="0.2">
      <c r="A37" s="59">
        <f>'EGSZ TEC'!A37</f>
        <v>0</v>
      </c>
      <c r="B37" s="58">
        <f>'EGSZ TEC'!B37</f>
        <v>0</v>
      </c>
      <c r="C37" s="11">
        <f>'EGSZ TEC'!C37</f>
        <v>0</v>
      </c>
      <c r="D37" s="15">
        <f>'EGSZ TEC'!D37</f>
        <v>0</v>
      </c>
      <c r="E37" s="16">
        <f>'EGSZ TEC'!E37</f>
        <v>0</v>
      </c>
      <c r="F37" s="17">
        <f>'EGSZ TEC'!F37</f>
        <v>0</v>
      </c>
      <c r="G37" s="18">
        <f>'EGSZ TEC'!G37</f>
        <v>0</v>
      </c>
      <c r="H37" s="55">
        <f>'EGSZ TEC'!H37</f>
        <v>0</v>
      </c>
      <c r="I37" s="19">
        <f>'EGSZ TEC'!I37</f>
        <v>0</v>
      </c>
      <c r="J37" s="53">
        <f>'EGSZ TEC'!J37</f>
        <v>0</v>
      </c>
      <c r="K37" s="20">
        <f>'EGSZ TEC'!K37</f>
        <v>0</v>
      </c>
      <c r="L37" s="57">
        <f>'EGSZ TEC'!L37</f>
        <v>0</v>
      </c>
      <c r="M37" s="57">
        <f>'EGSZ TEC'!M37</f>
        <v>0</v>
      </c>
      <c r="N37" s="101">
        <f>'EGSZ TEC'!N37</f>
        <v>0</v>
      </c>
      <c r="O37" s="113">
        <f>'EGSZ TEC'!O37</f>
        <v>0</v>
      </c>
    </row>
    <row r="38" spans="1:18" s="69" customFormat="1" ht="12.6" customHeight="1" x14ac:dyDescent="0.2">
      <c r="A38" s="59">
        <f>'EGSZ TEC'!A38</f>
        <v>0</v>
      </c>
      <c r="B38" s="58">
        <f>'EGSZ TEC'!B38</f>
        <v>0</v>
      </c>
      <c r="C38" s="11">
        <f>'EGSZ TEC'!C38</f>
        <v>0</v>
      </c>
      <c r="D38" s="15">
        <f>'EGSZ TEC'!D38</f>
        <v>0</v>
      </c>
      <c r="E38" s="16">
        <f>'EGSZ TEC'!E38</f>
        <v>0</v>
      </c>
      <c r="F38" s="17">
        <f>'EGSZ TEC'!F38</f>
        <v>0</v>
      </c>
      <c r="G38" s="18">
        <f>'EGSZ TEC'!G38</f>
        <v>0</v>
      </c>
      <c r="H38" s="55">
        <f>'EGSZ TEC'!H38</f>
        <v>0</v>
      </c>
      <c r="I38" s="19">
        <f>'EGSZ TEC'!I38</f>
        <v>0</v>
      </c>
      <c r="J38" s="53">
        <f>'EGSZ TEC'!J38</f>
        <v>0</v>
      </c>
      <c r="K38" s="20">
        <f>'EGSZ TEC'!K38</f>
        <v>0</v>
      </c>
      <c r="L38" s="57">
        <f>'EGSZ TEC'!L38</f>
        <v>0</v>
      </c>
      <c r="M38" s="57">
        <f>'EGSZ TEC'!M38</f>
        <v>0</v>
      </c>
      <c r="N38" s="101">
        <f>'EGSZ TEC'!N38</f>
        <v>0</v>
      </c>
      <c r="O38" s="113">
        <f>'EGSZ TEC'!O38</f>
        <v>0</v>
      </c>
    </row>
    <row r="39" spans="1:18" s="69" customFormat="1" ht="12.6" customHeight="1" x14ac:dyDescent="0.2">
      <c r="A39" s="59">
        <f>'EGSZ TEC'!A39</f>
        <v>0</v>
      </c>
      <c r="B39" s="58">
        <f>'EGSZ TEC'!B39</f>
        <v>0</v>
      </c>
      <c r="C39" s="11">
        <f>'EGSZ TEC'!C39</f>
        <v>0</v>
      </c>
      <c r="D39" s="15">
        <f>'EGSZ TEC'!D39</f>
        <v>0</v>
      </c>
      <c r="E39" s="16">
        <f>'EGSZ TEC'!E39</f>
        <v>0</v>
      </c>
      <c r="F39" s="17">
        <f>'EGSZ TEC'!F39</f>
        <v>0</v>
      </c>
      <c r="G39" s="18">
        <f>'EGSZ TEC'!G39</f>
        <v>0</v>
      </c>
      <c r="H39" s="55">
        <f>'EGSZ TEC'!H39</f>
        <v>0</v>
      </c>
      <c r="I39" s="19">
        <f>'EGSZ TEC'!I39</f>
        <v>0</v>
      </c>
      <c r="J39" s="53">
        <f>'EGSZ TEC'!J39</f>
        <v>0</v>
      </c>
      <c r="K39" s="20">
        <f>'EGSZ TEC'!K39</f>
        <v>0</v>
      </c>
      <c r="L39" s="57">
        <f>'EGSZ TEC'!L39</f>
        <v>0</v>
      </c>
      <c r="M39" s="57">
        <f>'EGSZ TEC'!M39</f>
        <v>0</v>
      </c>
      <c r="N39" s="101">
        <f>'EGSZ TEC'!N39</f>
        <v>0</v>
      </c>
      <c r="O39" s="113">
        <f>'EGSZ TEC'!O39</f>
        <v>0</v>
      </c>
    </row>
    <row r="40" spans="1:18" s="69" customFormat="1" ht="13.7" customHeight="1" thickBot="1" x14ac:dyDescent="0.25">
      <c r="A40" s="59">
        <f>'EGSZ TEC'!A40</f>
        <v>0</v>
      </c>
      <c r="B40" s="58">
        <f>'EGSZ TEC'!B40</f>
        <v>0</v>
      </c>
      <c r="C40" s="11">
        <f>'EGSZ TEC'!C40</f>
        <v>0</v>
      </c>
      <c r="D40" s="15">
        <f>'EGSZ TEC'!D40</f>
        <v>0</v>
      </c>
      <c r="E40" s="16">
        <f>'EGSZ TEC'!E40</f>
        <v>0</v>
      </c>
      <c r="F40" s="17">
        <f>'EGSZ TEC'!F40</f>
        <v>0</v>
      </c>
      <c r="G40" s="18">
        <f>'EGSZ TEC'!G40</f>
        <v>0</v>
      </c>
      <c r="H40" s="55">
        <f>'EGSZ TEC'!H40</f>
        <v>0</v>
      </c>
      <c r="I40" s="19">
        <f>'EGSZ TEC'!I40</f>
        <v>0</v>
      </c>
      <c r="J40" s="53">
        <f>'EGSZ TEC'!J40</f>
        <v>0</v>
      </c>
      <c r="K40" s="20">
        <f>'EGSZ TEC'!K40</f>
        <v>0</v>
      </c>
      <c r="L40" s="57">
        <f>'EGSZ TEC'!L40</f>
        <v>0</v>
      </c>
      <c r="M40" s="57">
        <f>'EGSZ TEC'!M40</f>
        <v>0</v>
      </c>
      <c r="N40" s="101">
        <f>'EGSZ TEC'!N40</f>
        <v>0</v>
      </c>
      <c r="O40" s="113">
        <f>'EGSZ TEC'!O40</f>
        <v>0</v>
      </c>
    </row>
    <row r="41" spans="1:18" s="14" customFormat="1" ht="20.100000000000001" customHeight="1" thickBot="1" x14ac:dyDescent="0.25">
      <c r="A41" s="12"/>
      <c r="B41" s="13"/>
      <c r="C41" s="13"/>
      <c r="D41" s="21"/>
      <c r="E41" s="21"/>
      <c r="F41" s="21"/>
      <c r="G41" s="115">
        <f t="shared" ref="G41" si="0">SUM(G10:G40)</f>
        <v>80</v>
      </c>
      <c r="H41" s="22">
        <f t="shared" ref="H41:M41" si="1">SUM(H10:H40)</f>
        <v>24</v>
      </c>
      <c r="I41" s="22">
        <f t="shared" si="1"/>
        <v>596.79999999999995</v>
      </c>
      <c r="J41" s="22">
        <f t="shared" si="1"/>
        <v>1599.1830985915494</v>
      </c>
      <c r="K41" s="22">
        <f t="shared" si="1"/>
        <v>486.55569782330349</v>
      </c>
      <c r="L41" s="22">
        <f t="shared" si="1"/>
        <v>2899.4263764404609</v>
      </c>
      <c r="M41" s="71">
        <f t="shared" si="1"/>
        <v>5605.9651728553135</v>
      </c>
      <c r="N41" s="335" t="s">
        <v>135</v>
      </c>
      <c r="O41" s="336"/>
      <c r="P41" s="3">
        <f>M41-'EGSZ TEC'!M41</f>
        <v>0</v>
      </c>
    </row>
    <row r="42" spans="1:18" ht="20.100000000000001" customHeight="1" thickBot="1" x14ac:dyDescent="0.25">
      <c r="M42" s="22">
        <f>'EGSZ TEC'!M42</f>
        <v>-24</v>
      </c>
      <c r="N42" s="333" t="s">
        <v>136</v>
      </c>
      <c r="O42" s="334"/>
      <c r="P42" s="3">
        <f>M42-'EGSZ TEC'!M42</f>
        <v>0</v>
      </c>
      <c r="R42" s="14"/>
    </row>
    <row r="43" spans="1:18" ht="20.100000000000001" customHeight="1" thickBot="1" x14ac:dyDescent="0.25">
      <c r="M43" s="114">
        <f>SUM(M41:M42)</f>
        <v>5581.9651728553135</v>
      </c>
      <c r="N43" s="335" t="s">
        <v>137</v>
      </c>
      <c r="O43" s="336"/>
      <c r="P43" s="3">
        <f>M43-'EGSZ TEC'!M43</f>
        <v>0</v>
      </c>
      <c r="R43" s="14"/>
    </row>
    <row r="46" spans="1:18" x14ac:dyDescent="0.2">
      <c r="M46" s="275"/>
    </row>
    <row r="47" spans="1:18" s="270" customFormat="1" ht="11.25" x14ac:dyDescent="0.2">
      <c r="A47" s="270" t="s">
        <v>127</v>
      </c>
      <c r="C47" s="270" t="s">
        <v>144</v>
      </c>
      <c r="K47" s="270" t="s">
        <v>36</v>
      </c>
      <c r="M47" s="275" t="s">
        <v>132</v>
      </c>
      <c r="O47" s="275" t="s">
        <v>118</v>
      </c>
    </row>
    <row r="48" spans="1:18" s="270" customFormat="1" ht="11.25" x14ac:dyDescent="0.2">
      <c r="A48" s="270" t="s">
        <v>126</v>
      </c>
      <c r="C48" s="270" t="s">
        <v>143</v>
      </c>
      <c r="H48" s="271"/>
      <c r="I48" s="271"/>
      <c r="J48" s="271"/>
      <c r="K48" s="271" t="s">
        <v>119</v>
      </c>
      <c r="M48" s="276" t="s">
        <v>124</v>
      </c>
      <c r="N48" s="271"/>
      <c r="O48" s="276" t="s">
        <v>30</v>
      </c>
    </row>
  </sheetData>
  <sheetProtection algorithmName="SHA-512" hashValue="OEjGuAZyGTSTNTV0ahoK3wcRRHvuy7afK2DxCTqZfELb8FWBTqHk+AXp2FTRgxoM8kEq3acfn3fUhwSPIereyg==" saltValue="47JmxUvYa6TS8zMYErtb0g==" spinCount="100000" sheet="1" objects="1" scenarios="1"/>
  <mergeCells count="5">
    <mergeCell ref="G7:H7"/>
    <mergeCell ref="N42:O42"/>
    <mergeCell ref="N43:O43"/>
    <mergeCell ref="D8:F8"/>
    <mergeCell ref="N41:O41"/>
  </mergeCells>
  <phoneticPr fontId="0" type="noConversion"/>
  <hyperlinks>
    <hyperlink ref="O48" r:id="rId1" xr:uid="{00000000-0004-0000-0100-000000000000}"/>
    <hyperlink ref="M48" r:id="rId2" xr:uid="{00000000-0004-0000-0100-000001000000}"/>
    <hyperlink ref="K48" r:id="rId3" xr:uid="{00000000-0004-0000-0100-000002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8" orientation="landscape" r:id="rId4"/>
  <headerFooter alignWithMargins="0">
    <oddHeader xml:space="preserve">&amp;L&amp;"CorpoA,Fett"&amp;24&amp;K002060EGSZ &amp;"CorpoS,Standard"&amp;12&amp;K000000AUDIT | TAX | LEGAL&amp;R&amp;"CorpoS,Standard"&amp;12
</oddHeader>
    <oddFooter>&amp;L&amp;"CorpoS,Standard"&amp;8&amp;D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O54"/>
  <sheetViews>
    <sheetView showGridLines="0" showZeros="0" zoomScaleNormal="100" workbookViewId="0">
      <pane ySplit="9" topLeftCell="A10" activePane="bottomLeft" state="frozenSplit"/>
      <selection pane="bottomLeft" activeCell="E31" sqref="E31"/>
    </sheetView>
  </sheetViews>
  <sheetFormatPr baseColWidth="10" defaultRowHeight="12.75" x14ac:dyDescent="0.2"/>
  <cols>
    <col min="1" max="2" width="7.7109375" style="3" customWidth="1"/>
    <col min="3" max="3" width="21.7109375" style="3" customWidth="1"/>
    <col min="4" max="7" width="7.7109375" style="3" customWidth="1"/>
    <col min="8" max="8" width="10.7109375" style="3" customWidth="1"/>
    <col min="9" max="13" width="14.7109375" style="3" customWidth="1"/>
    <col min="14" max="14" width="42" style="3" customWidth="1"/>
    <col min="15" max="15" width="9.42578125" style="3" customWidth="1"/>
    <col min="16" max="16" width="8.7109375" style="3" customWidth="1"/>
    <col min="17" max="237" width="15.7109375" style="3" customWidth="1"/>
    <col min="238" max="16384" width="11.42578125" style="3"/>
  </cols>
  <sheetData>
    <row r="1" spans="1:15" ht="15.75" x14ac:dyDescent="0.25">
      <c r="A1" s="169" t="str">
        <f>'EGSZ Country Profile'!A1</f>
        <v>REISEKOSTENABRECHNUNG CHINA 2024</v>
      </c>
      <c r="B1" s="169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</row>
    <row r="2" spans="1:15" ht="6" customHeight="1" x14ac:dyDescent="0.2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</row>
    <row r="3" spans="1:15" x14ac:dyDescent="0.2">
      <c r="A3" s="170" t="s">
        <v>4</v>
      </c>
      <c r="B3" s="170"/>
      <c r="C3" s="171">
        <f>Erfassung!$B$15</f>
        <v>45326</v>
      </c>
      <c r="D3" s="172"/>
      <c r="E3" s="170"/>
      <c r="F3" s="173"/>
      <c r="G3" s="174"/>
      <c r="H3" s="174"/>
      <c r="I3" s="170"/>
      <c r="J3" s="170"/>
      <c r="K3" s="279" t="s">
        <v>139</v>
      </c>
      <c r="L3" s="281">
        <f>Erfassung!R4</f>
        <v>1</v>
      </c>
      <c r="M3" s="280" t="str">
        <f>IF(L3=1,"Yes 有","No 没有")</f>
        <v>Yes 有</v>
      </c>
      <c r="N3" s="170"/>
      <c r="O3" s="170"/>
    </row>
    <row r="4" spans="1:15" s="69" customFormat="1" ht="6" customHeight="1" x14ac:dyDescent="0.2">
      <c r="A4" s="170"/>
      <c r="B4" s="170"/>
      <c r="C4" s="170"/>
      <c r="D4" s="170"/>
      <c r="E4" s="170"/>
      <c r="F4" s="172"/>
      <c r="G4" s="174"/>
      <c r="H4" s="174"/>
      <c r="I4" s="170"/>
      <c r="J4" s="170"/>
      <c r="K4" s="170"/>
      <c r="L4" s="170"/>
      <c r="M4" s="170"/>
      <c r="N4" s="170"/>
      <c r="O4" s="170"/>
    </row>
    <row r="5" spans="1:15" s="69" customFormat="1" x14ac:dyDescent="0.2">
      <c r="A5" s="170" t="s">
        <v>5</v>
      </c>
      <c r="B5" s="170"/>
      <c r="C5" s="175" t="str">
        <f>Erfassung!$C$6&amp;" "&amp;Erfassung!$C$4</f>
        <v>Tian Li</v>
      </c>
      <c r="D5" s="172"/>
      <c r="E5" s="172"/>
      <c r="F5" s="172"/>
      <c r="G5" s="174"/>
      <c r="H5" s="174"/>
      <c r="I5" s="170"/>
      <c r="J5" s="170"/>
      <c r="K5" s="279" t="s">
        <v>138</v>
      </c>
      <c r="L5" s="281">
        <f>Erfassung!R6</f>
        <v>7.81</v>
      </c>
      <c r="M5" s="281" t="str">
        <f>IF(L5=1,"EUR","RMB")</f>
        <v>RMB</v>
      </c>
      <c r="N5" s="170"/>
      <c r="O5" s="170"/>
    </row>
    <row r="6" spans="1:15" s="69" customFormat="1" x14ac:dyDescent="0.2">
      <c r="A6" s="170"/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s="70" customFormat="1" ht="45.95" customHeight="1" x14ac:dyDescent="0.2">
      <c r="A7" s="176" t="s">
        <v>6</v>
      </c>
      <c r="B7" s="177" t="s">
        <v>15</v>
      </c>
      <c r="C7" s="178" t="s">
        <v>7</v>
      </c>
      <c r="D7" s="179" t="s">
        <v>0</v>
      </c>
      <c r="E7" s="180"/>
      <c r="F7" s="181"/>
      <c r="G7" s="182" t="s">
        <v>8</v>
      </c>
      <c r="H7" s="181"/>
      <c r="I7" s="183" t="s">
        <v>26</v>
      </c>
      <c r="J7" s="183" t="s">
        <v>46</v>
      </c>
      <c r="K7" s="176" t="s">
        <v>47</v>
      </c>
      <c r="L7" s="176" t="s">
        <v>48</v>
      </c>
      <c r="M7" s="184" t="s">
        <v>27</v>
      </c>
      <c r="N7" s="184" t="s">
        <v>20</v>
      </c>
      <c r="O7" s="184" t="s">
        <v>67</v>
      </c>
    </row>
    <row r="8" spans="1:15" s="70" customFormat="1" ht="8.25" customHeight="1" x14ac:dyDescent="0.2">
      <c r="A8" s="185"/>
      <c r="B8" s="186"/>
      <c r="C8" s="187"/>
      <c r="D8" s="188"/>
      <c r="E8" s="189"/>
      <c r="F8" s="189"/>
      <c r="G8" s="185"/>
      <c r="H8" s="190"/>
      <c r="I8" s="191"/>
      <c r="J8" s="192"/>
      <c r="K8" s="193"/>
      <c r="L8" s="194"/>
      <c r="M8" s="195"/>
      <c r="N8" s="196"/>
      <c r="O8" s="196"/>
    </row>
    <row r="9" spans="1:15" s="70" customFormat="1" ht="30" customHeight="1" x14ac:dyDescent="0.2">
      <c r="A9" s="197"/>
      <c r="B9" s="198"/>
      <c r="C9" s="199"/>
      <c r="D9" s="200" t="s">
        <v>9</v>
      </c>
      <c r="E9" s="201" t="s">
        <v>10</v>
      </c>
      <c r="F9" s="201" t="s">
        <v>40</v>
      </c>
      <c r="G9" s="202" t="s">
        <v>11</v>
      </c>
      <c r="H9" s="203" t="s">
        <v>16</v>
      </c>
      <c r="I9" s="204" t="s">
        <v>16</v>
      </c>
      <c r="J9" s="202" t="s">
        <v>16</v>
      </c>
      <c r="K9" s="205" t="s">
        <v>16</v>
      </c>
      <c r="L9" s="206" t="s">
        <v>16</v>
      </c>
      <c r="M9" s="207" t="s">
        <v>16</v>
      </c>
      <c r="N9" s="208"/>
      <c r="O9" s="208"/>
    </row>
    <row r="10" spans="1:15" s="69" customFormat="1" ht="12.6" customHeight="1" x14ac:dyDescent="0.2">
      <c r="A10" s="209">
        <f>Erfassung!A15</f>
        <v>1</v>
      </c>
      <c r="B10" s="210">
        <f>Erfassung!B15</f>
        <v>45326</v>
      </c>
      <c r="C10" s="211" t="str">
        <f>Erfassung!H15</f>
        <v>Düsseldorf-Peking</v>
      </c>
      <c r="D10" s="212">
        <f>Erfassung!C15</f>
        <v>0.35416666666666669</v>
      </c>
      <c r="E10" s="213">
        <f>Erfassung!D15</f>
        <v>0</v>
      </c>
      <c r="F10" s="214">
        <f>IF(ISNUMBER(Erfassung!C15)=FALSE,0,IF(ISNUMBER(Erfassung!D15)=FALSE,0,IF(E10-D10&lt;=0,(TIMEVALUE("23:59")-D10)*24+(1/60)+E10*24,(E10-D10)*24)))</f>
        <v>15.500000000000002</v>
      </c>
      <c r="G10" s="215">
        <f>MAX(0,INT(Erfassung!I15))</f>
        <v>20</v>
      </c>
      <c r="H10" s="216">
        <f>MAX(0,G10*'EGSZ Country Profile'!F$9)</f>
        <v>6</v>
      </c>
      <c r="I10" s="166">
        <f>MAX(0,(MAX(IF(F10&gt;='EGSZ Country Profile'!$D$6,'EGSZ Country Profile'!D18,IF(F10&gt;'EGSZ Country Profile'!C$6,'EGSZ Country Profile'!C18,IF('EGSZ TEC'!F10&gt;'EGSZ Country Profile'!B$6,'EGSZ Country Profile'!B18,0))),IF(F10&gt;0,IF(D10=0,'EGSZ Country Profile'!B18,IF(E10=0,'EGSZ Country Profile'!B18,0)),0)))-IF(Erfassung!T15="X",0.2*'EGSZ Country Profile'!D18)-IF(Erfassung!U15="x",0.4*'EGSZ Country Profile'!D18)-IF(Erfassung!V15="x",0.4*'EGSZ Country Profile'!D18))</f>
        <v>20</v>
      </c>
      <c r="J10" s="217">
        <f>IF((Erfassung!P15/Erfassung!$R$6+Erfassung!Q15)&gt;0,(Erfassung!P15/Erfassung!$R$6+Erfassung!Q15),'EGSZ Country Profile'!K18)</f>
        <v>185</v>
      </c>
      <c r="K10" s="218">
        <f>Erfassung!R15/Erfassung!$R$6+Erfassung!S15</f>
        <v>0</v>
      </c>
      <c r="L10" s="219">
        <f>Erfassung!W15/Erfassung!$R$6+Erfassung!X15</f>
        <v>120.8348271446863</v>
      </c>
      <c r="M10" s="220">
        <f t="shared" ref="M10" si="0">SUM(H10:L10)</f>
        <v>331.8348271446863</v>
      </c>
      <c r="N10" s="221" t="str">
        <f>Erfassung!E15</f>
        <v>Herr Ho, Fa. Export Heaven</v>
      </c>
      <c r="O10" s="222">
        <f>Erfassung!G15</f>
        <v>12345</v>
      </c>
    </row>
    <row r="11" spans="1:15" s="69" customFormat="1" ht="12.6" customHeight="1" x14ac:dyDescent="0.2">
      <c r="A11" s="209">
        <f>Erfassung!A16</f>
        <v>0</v>
      </c>
      <c r="B11" s="210">
        <f>Erfassung!B16</f>
        <v>45327</v>
      </c>
      <c r="C11" s="211" t="str">
        <f>Erfassung!H16</f>
        <v>Peking</v>
      </c>
      <c r="D11" s="212">
        <f>Erfassung!C16</f>
        <v>0</v>
      </c>
      <c r="E11" s="213">
        <f>Erfassung!D16</f>
        <v>0</v>
      </c>
      <c r="F11" s="214">
        <f>IF(ISNUMBER(Erfassung!C16)=FALSE,0,IF(ISNUMBER(Erfassung!D16)=FALSE,0,IF(E11-D11&lt;=0,(TIMEVALUE("23:59")-D11)*24+(1/60)+E11*24,(E11-D11)*24)))</f>
        <v>24</v>
      </c>
      <c r="G11" s="215">
        <f>MAX(0,INT(Erfassung!I16))</f>
        <v>0</v>
      </c>
      <c r="H11" s="216">
        <f>MAX(0,G11*'EGSZ Country Profile'!F$9)</f>
        <v>0</v>
      </c>
      <c r="I11" s="166">
        <f>MAX(0,(MAX(IF(F11&gt;='EGSZ Country Profile'!$D$6,'EGSZ Country Profile'!D19,IF(F11&gt;'EGSZ Country Profile'!C$6,'EGSZ Country Profile'!C19,IF('EGSZ TEC'!F11&gt;'EGSZ Country Profile'!B$6,'EGSZ Country Profile'!B19,0))),IF(F11&gt;0,IF(D11=0,'EGSZ Country Profile'!B19,IF(E11=0,'EGSZ Country Profile'!B19,0)),0)))-IF(Erfassung!T16="X",0.2*'EGSZ Country Profile'!D19)-IF(Erfassung!U16="x",0.4*'EGSZ Country Profile'!D19)-IF(Erfassung!V16="x",0.4*'EGSZ Country Profile'!D19))</f>
        <v>18</v>
      </c>
      <c r="J11" s="217">
        <f>IF((Erfassung!P16/Erfassung!$R$6+Erfassung!Q16)&gt;0,(Erfassung!P16/Erfassung!$R$6+Erfassung!Q16),'EGSZ Country Profile'!K19)</f>
        <v>0</v>
      </c>
      <c r="K11" s="218">
        <f>Erfassung!R16/Erfassung!$R$6+Erfassung!S16</f>
        <v>217.6696542893726</v>
      </c>
      <c r="L11" s="219">
        <f>Erfassung!W16/Erfassung!$R$6+Erfassung!X16</f>
        <v>0</v>
      </c>
      <c r="M11" s="220">
        <f t="shared" ref="M11:M40" si="1">SUM(H11:L11)</f>
        <v>235.6696542893726</v>
      </c>
      <c r="N11" s="221">
        <f>Erfassung!E16</f>
        <v>0</v>
      </c>
      <c r="O11" s="222">
        <f>Erfassung!G16</f>
        <v>0</v>
      </c>
    </row>
    <row r="12" spans="1:15" s="69" customFormat="1" ht="12.6" customHeight="1" x14ac:dyDescent="0.2">
      <c r="A12" s="209">
        <f>Erfassung!A17</f>
        <v>0</v>
      </c>
      <c r="B12" s="210">
        <f>Erfassung!B17</f>
        <v>45328</v>
      </c>
      <c r="C12" s="211" t="str">
        <f>Erfassung!H17</f>
        <v>Peking</v>
      </c>
      <c r="D12" s="213">
        <f>Erfassung!C17</f>
        <v>0</v>
      </c>
      <c r="E12" s="213">
        <f>Erfassung!D17</f>
        <v>0</v>
      </c>
      <c r="F12" s="214">
        <f>IF(ISNUMBER(Erfassung!C17)=FALSE,0,IF(ISNUMBER(Erfassung!D17)=FALSE,0,IF(E12-D12&lt;=0,(TIMEVALUE("23:59")-D12)*24+(1/60)+E12*24,(E12-D12)*24)))</f>
        <v>24</v>
      </c>
      <c r="G12" s="215">
        <f>MAX(0,INT(Erfassung!I17))</f>
        <v>0</v>
      </c>
      <c r="H12" s="216">
        <f>MAX(0,G12*'EGSZ Country Profile'!F$9)</f>
        <v>0</v>
      </c>
      <c r="I12" s="166">
        <f>MAX(0,(MAX(IF(F12&gt;='EGSZ Country Profile'!$D$6,'EGSZ Country Profile'!D20,IF(F12&gt;'EGSZ Country Profile'!C$6,'EGSZ Country Profile'!C20,IF('EGSZ TEC'!F12&gt;'EGSZ Country Profile'!B$6,'EGSZ Country Profile'!B20,0))),IF(F12&gt;0,IF(D12=0,'EGSZ Country Profile'!B20,IF(E12=0,'EGSZ Country Profile'!B20,0)),0)))-IF(Erfassung!T17="X",0.2*'EGSZ Country Profile'!D20)-IF(Erfassung!U17="x",0.4*'EGSZ Country Profile'!D20)-IF(Erfassung!V17="x",0.4*'EGSZ Country Profile'!D20))</f>
        <v>30</v>
      </c>
      <c r="J12" s="217">
        <f>IF((Erfassung!P17/Erfassung!$R$6+Erfassung!Q17)&gt;0,(Erfassung!P17/Erfassung!$R$6+Erfassung!Q17),'EGSZ Country Profile'!K20)</f>
        <v>0</v>
      </c>
      <c r="K12" s="218">
        <f>Erfassung!R17/Erfassung!$R$6+Erfassung!S17</f>
        <v>0</v>
      </c>
      <c r="L12" s="219">
        <f>Erfassung!W17/Erfassung!$R$6+Erfassung!X17</f>
        <v>0</v>
      </c>
      <c r="M12" s="220">
        <f t="shared" si="1"/>
        <v>30</v>
      </c>
      <c r="N12" s="221">
        <f>Erfassung!E17</f>
        <v>0</v>
      </c>
      <c r="O12" s="222">
        <f>Erfassung!G17</f>
        <v>0</v>
      </c>
    </row>
    <row r="13" spans="1:15" s="69" customFormat="1" ht="12.6" customHeight="1" x14ac:dyDescent="0.2">
      <c r="A13" s="209">
        <f>Erfassung!A18</f>
        <v>0</v>
      </c>
      <c r="B13" s="210">
        <f>Erfassung!B18</f>
        <v>45329</v>
      </c>
      <c r="C13" s="211" t="str">
        <f>Erfassung!H18</f>
        <v>Peking-Düsseldorf</v>
      </c>
      <c r="D13" s="212">
        <f>Erfassung!C18</f>
        <v>0</v>
      </c>
      <c r="E13" s="213">
        <f>Erfassung!D18</f>
        <v>0.3125</v>
      </c>
      <c r="F13" s="214">
        <f>IF(ISNUMBER(Erfassung!C18)=FALSE,0,IF(ISNUMBER(Erfassung!D18)=FALSE,0,IF(E13-D13&lt;=0,(TIMEVALUE("23:59")-D13)*24+(1/60)+E13*24,(E13-D13)*24)))</f>
        <v>7.5</v>
      </c>
      <c r="G13" s="215">
        <f>MAX(0,INT(Erfassung!I18))</f>
        <v>20</v>
      </c>
      <c r="H13" s="216">
        <f>MAX(0,G13*'EGSZ Country Profile'!F$9)</f>
        <v>6</v>
      </c>
      <c r="I13" s="166">
        <f>MAX(0,(MAX(IF(F13&gt;='EGSZ Country Profile'!$D$6,'EGSZ Country Profile'!D21,IF(F13&gt;'EGSZ Country Profile'!C$6,'EGSZ Country Profile'!C21,IF('EGSZ TEC'!F13&gt;'EGSZ Country Profile'!B$6,'EGSZ Country Profile'!B21,0))),IF(F13&gt;0,IF(D13=0,'EGSZ Country Profile'!B21,IF(E13=0,'EGSZ Country Profile'!B21,0)),0)))-IF(Erfassung!T18="X",0.2*'EGSZ Country Profile'!D21)-IF(Erfassung!U18="x",0.4*'EGSZ Country Profile'!D21)-IF(Erfassung!V18="x",0.4*'EGSZ Country Profile'!D21))</f>
        <v>20</v>
      </c>
      <c r="J13" s="217">
        <f>IF((Erfassung!P18/Erfassung!$R$6+Erfassung!Q18)&gt;0,(Erfassung!P18/Erfassung!$R$6+Erfassung!Q18),'EGSZ Country Profile'!K21)</f>
        <v>653.00896286811781</v>
      </c>
      <c r="K13" s="218">
        <f>Erfassung!R18/Erfassung!$R$6+Erfassung!S18</f>
        <v>0</v>
      </c>
      <c r="L13" s="219">
        <f>Erfassung!W18/Erfassung!$R$6+Erfassung!X18</f>
        <v>160</v>
      </c>
      <c r="M13" s="220">
        <f t="shared" si="1"/>
        <v>839.00896286811781</v>
      </c>
      <c r="N13" s="221">
        <f>Erfassung!E18</f>
        <v>0</v>
      </c>
      <c r="O13" s="222">
        <f>Erfassung!G18</f>
        <v>0</v>
      </c>
    </row>
    <row r="14" spans="1:15" s="69" customFormat="1" ht="12.6" customHeight="1" x14ac:dyDescent="0.2">
      <c r="A14" s="209">
        <f>Erfassung!A19</f>
        <v>0</v>
      </c>
      <c r="B14" s="210">
        <f>Erfassung!B19</f>
        <v>0</v>
      </c>
      <c r="C14" s="211">
        <f>Erfassung!H19</f>
        <v>0</v>
      </c>
      <c r="D14" s="212">
        <f>Erfassung!C19</f>
        <v>0</v>
      </c>
      <c r="E14" s="213">
        <f>Erfassung!D19</f>
        <v>0</v>
      </c>
      <c r="F14" s="214">
        <f>IF(ISNUMBER(Erfassung!C19)=FALSE,0,IF(ISNUMBER(Erfassung!D19)=FALSE,0,IF(E14-D14&lt;=0,(TIMEVALUE("23:59")-D14)*24+(1/60)+E14*24,(E14-D14)*24)))</f>
        <v>0</v>
      </c>
      <c r="G14" s="215">
        <f>MAX(0,INT(Erfassung!I19))</f>
        <v>0</v>
      </c>
      <c r="H14" s="216">
        <f>MAX(0,G14*'EGSZ Country Profile'!F$9)</f>
        <v>0</v>
      </c>
      <c r="I14" s="166">
        <f>MAX(0,(MAX(IF(F14&gt;='EGSZ Country Profile'!$D$6,'EGSZ Country Profile'!D22,IF(F14&gt;'EGSZ Country Profile'!C$6,'EGSZ Country Profile'!C22,IF('EGSZ TEC'!F14&gt;'EGSZ Country Profile'!B$6,'EGSZ Country Profile'!B22,0))),IF(F14&gt;0,IF(D14=0,'EGSZ Country Profile'!B22,IF(E14=0,'EGSZ Country Profile'!B22,0)),0)))-IF(Erfassung!T19="X",0.2*'EGSZ Country Profile'!D22)-IF(Erfassung!U19="x",0.4*'EGSZ Country Profile'!D22)-IF(Erfassung!V19="x",0.4*'EGSZ Country Profile'!D22))</f>
        <v>0</v>
      </c>
      <c r="J14" s="217">
        <f>IF((Erfassung!P19/Erfassung!$R$6+Erfassung!Q19)&gt;0,(Erfassung!P19/Erfassung!$R$6+Erfassung!Q19),'EGSZ Country Profile'!K22)</f>
        <v>0</v>
      </c>
      <c r="K14" s="218">
        <f>Erfassung!R19/Erfassung!$R$6+Erfassung!S19</f>
        <v>0</v>
      </c>
      <c r="L14" s="219">
        <f>Erfassung!W19/Erfassung!$R$6+Erfassung!X19</f>
        <v>0</v>
      </c>
      <c r="M14" s="220">
        <f t="shared" si="1"/>
        <v>0</v>
      </c>
      <c r="N14" s="221">
        <f>Erfassung!E19</f>
        <v>0</v>
      </c>
      <c r="O14" s="222">
        <f>Erfassung!G19</f>
        <v>0</v>
      </c>
    </row>
    <row r="15" spans="1:15" s="69" customFormat="1" ht="12.6" customHeight="1" x14ac:dyDescent="0.2">
      <c r="A15" s="209">
        <f>Erfassung!A20</f>
        <v>2</v>
      </c>
      <c r="B15" s="210">
        <f>Erfassung!B20</f>
        <v>45343</v>
      </c>
      <c r="C15" s="211" t="str">
        <f>Erfassung!H20</f>
        <v>Düsseldorf-Shanghai</v>
      </c>
      <c r="D15" s="212">
        <f>Erfassung!C20</f>
        <v>0.83333333333333337</v>
      </c>
      <c r="E15" s="213">
        <f>Erfassung!D20</f>
        <v>0</v>
      </c>
      <c r="F15" s="214">
        <f>IF(ISNUMBER(Erfassung!C20)=FALSE,0,IF(ISNUMBER(Erfassung!D20)=FALSE,0,IF(E15-D15&lt;=0,(TIMEVALUE("23:59")-D15)*24+(1/60)+E15*24,(E15-D15)*24)))</f>
        <v>3.9999999999999991</v>
      </c>
      <c r="G15" s="215">
        <f>MAX(0,INT(Erfassung!I20))</f>
        <v>20</v>
      </c>
      <c r="H15" s="216">
        <f>MAX(0,G15*'EGSZ Country Profile'!F$9)</f>
        <v>6</v>
      </c>
      <c r="I15" s="166">
        <f>MAX(0,(MAX(IF(F15&gt;='EGSZ Country Profile'!$D$6,'EGSZ Country Profile'!D23,IF(F15&gt;'EGSZ Country Profile'!C$6,'EGSZ Country Profile'!C23,IF('EGSZ TEC'!F15&gt;'EGSZ Country Profile'!B$6,'EGSZ Country Profile'!B23,0))),IF(F15&gt;0,IF(D15=0,'EGSZ Country Profile'!B23,IF(E15=0,'EGSZ Country Profile'!B23,0)),0)))-IF(Erfassung!T20="X",0.2*'EGSZ Country Profile'!D23)-IF(Erfassung!U20="x",0.4*'EGSZ Country Profile'!D23)-IF(Erfassung!V20="x",0.4*'EGSZ Country Profile'!D23))</f>
        <v>39</v>
      </c>
      <c r="J15" s="217">
        <f>IF((Erfassung!P20/Erfassung!$R$6+Erfassung!Q20)&gt;0,(Erfassung!P20/Erfassung!$R$6+Erfassung!Q20),'EGSZ Country Profile'!K23)</f>
        <v>217</v>
      </c>
      <c r="K15" s="218">
        <f>Erfassung!R20/Erfassung!$R$6+Erfassung!S20</f>
        <v>0</v>
      </c>
      <c r="L15" s="219">
        <f>Erfassung!W20/Erfassung!$R$6+Erfassung!X20</f>
        <v>1800</v>
      </c>
      <c r="M15" s="220">
        <f t="shared" si="1"/>
        <v>2062</v>
      </c>
      <c r="N15" s="221" t="str">
        <f>Erfassung!E20</f>
        <v>Travel day</v>
      </c>
      <c r="O15" s="222">
        <f>Erfassung!G20</f>
        <v>0</v>
      </c>
    </row>
    <row r="16" spans="1:15" s="69" customFormat="1" ht="12.6" customHeight="1" x14ac:dyDescent="0.2">
      <c r="A16" s="209">
        <f>Erfassung!A21</f>
        <v>0</v>
      </c>
      <c r="B16" s="210">
        <f>Erfassung!B21</f>
        <v>45344</v>
      </c>
      <c r="C16" s="211" t="str">
        <f>Erfassung!H21</f>
        <v>Shanghai</v>
      </c>
      <c r="D16" s="212">
        <f>Erfassung!C21</f>
        <v>0</v>
      </c>
      <c r="E16" s="213">
        <f>Erfassung!D21</f>
        <v>0</v>
      </c>
      <c r="F16" s="214">
        <f>IF(ISNUMBER(Erfassung!C21)=FALSE,0,IF(ISNUMBER(Erfassung!D21)=FALSE,0,IF(E16-D16&lt;=0,(TIMEVALUE("23:59")-D16)*24+(1/60)+E16*24,(E16-D16)*24)))</f>
        <v>24</v>
      </c>
      <c r="G16" s="215">
        <f>MAX(0,INT(Erfassung!I21))</f>
        <v>0</v>
      </c>
      <c r="H16" s="216">
        <f>MAX(0,G16*'EGSZ Country Profile'!F$9)</f>
        <v>0</v>
      </c>
      <c r="I16" s="166">
        <f>MAX(0,(MAX(IF(F16&gt;='EGSZ Country Profile'!$D$6,'EGSZ Country Profile'!D24,IF(F16&gt;'EGSZ Country Profile'!C$6,'EGSZ Country Profile'!C24,IF('EGSZ TEC'!F16&gt;'EGSZ Country Profile'!B$6,'EGSZ Country Profile'!B24,0))),IF(F16&gt;0,IF(D16=0,'EGSZ Country Profile'!B24,IF(E16=0,'EGSZ Country Profile'!B24,0)),0)))-IF(Erfassung!T21="X",0.2*'EGSZ Country Profile'!D24)-IF(Erfassung!U21="x",0.4*'EGSZ Country Profile'!D24)-IF(Erfassung!V21="x",0.4*'EGSZ Country Profile'!D24))</f>
        <v>58</v>
      </c>
      <c r="J16" s="217">
        <f>IF((Erfassung!P21/Erfassung!$R$6+Erfassung!Q21)&gt;0,(Erfassung!P21/Erfassung!$R$6+Erfassung!Q21),'EGSZ Country Profile'!K24)</f>
        <v>0</v>
      </c>
      <c r="K16" s="218">
        <f>Erfassung!R21/Erfassung!$R$6+Erfassung!S21</f>
        <v>0</v>
      </c>
      <c r="L16" s="219">
        <f>Erfassung!W21/Erfassung!$R$6+Erfassung!X21</f>
        <v>54.41741357234315</v>
      </c>
      <c r="M16" s="220">
        <f t="shared" si="1"/>
        <v>112.41741357234315</v>
      </c>
      <c r="N16" s="221" t="str">
        <f>Erfassung!E21</f>
        <v>International Export Fair Shanghai</v>
      </c>
      <c r="O16" s="222">
        <f>Erfassung!G21</f>
        <v>0</v>
      </c>
    </row>
    <row r="17" spans="1:15" s="69" customFormat="1" ht="12.6" customHeight="1" x14ac:dyDescent="0.2">
      <c r="A17" s="209">
        <f>Erfassung!A22</f>
        <v>0</v>
      </c>
      <c r="B17" s="210">
        <f>Erfassung!B22</f>
        <v>45345</v>
      </c>
      <c r="C17" s="211" t="str">
        <f>Erfassung!H22</f>
        <v>Shanghai</v>
      </c>
      <c r="D17" s="212">
        <f>Erfassung!C22</f>
        <v>0</v>
      </c>
      <c r="E17" s="213">
        <f>Erfassung!D22</f>
        <v>0</v>
      </c>
      <c r="F17" s="214">
        <f>IF(ISNUMBER(Erfassung!C22)=FALSE,0,IF(ISNUMBER(Erfassung!D22)=FALSE,0,IF(E17-D17&lt;=0,(TIMEVALUE("23:59")-D17)*24+(1/60)+E17*24,(E17-D17)*24)))</f>
        <v>24</v>
      </c>
      <c r="G17" s="215">
        <f>MAX(0,INT(Erfassung!I22))</f>
        <v>0</v>
      </c>
      <c r="H17" s="216">
        <f>MAX(0,G17*'EGSZ Country Profile'!F$9)</f>
        <v>0</v>
      </c>
      <c r="I17" s="166">
        <f>MAX(0,(MAX(IF(F17&gt;='EGSZ Country Profile'!$D$6,'EGSZ Country Profile'!D25,IF(F17&gt;'EGSZ Country Profile'!C$6,'EGSZ Country Profile'!C25,IF('EGSZ TEC'!F17&gt;'EGSZ Country Profile'!B$6,'EGSZ Country Profile'!B25,0))),IF(F17&gt;0,IF(D17=0,'EGSZ Country Profile'!B25,IF(E17=0,'EGSZ Country Profile'!B25,0)),0)))-IF(Erfassung!T22="X",0.2*'EGSZ Country Profile'!D25)-IF(Erfassung!U22="x",0.4*'EGSZ Country Profile'!D25)-IF(Erfassung!V22="x",0.4*'EGSZ Country Profile'!D25))</f>
        <v>34.799999999999997</v>
      </c>
      <c r="J17" s="217">
        <f>IF((Erfassung!P22/Erfassung!$R$6+Erfassung!Q22)&gt;0,(Erfassung!P22/Erfassung!$R$6+Erfassung!Q22),'EGSZ Country Profile'!K25)</f>
        <v>0</v>
      </c>
      <c r="K17" s="218">
        <f>Erfassung!R22/Erfassung!$R$6+Erfassung!S22</f>
        <v>268.88604353393089</v>
      </c>
      <c r="L17" s="219">
        <f>Erfassung!W22/Erfassung!$R$6+Erfassung!X22</f>
        <v>0</v>
      </c>
      <c r="M17" s="220">
        <f t="shared" si="1"/>
        <v>303.6860435339309</v>
      </c>
      <c r="N17" s="221" t="str">
        <f>Erfassung!E22</f>
        <v>International Export Fair Shanghai</v>
      </c>
      <c r="O17" s="222">
        <f>Erfassung!G22</f>
        <v>0</v>
      </c>
    </row>
    <row r="18" spans="1:15" s="69" customFormat="1" ht="12.6" customHeight="1" x14ac:dyDescent="0.2">
      <c r="A18" s="209">
        <f>Erfassung!A23</f>
        <v>0</v>
      </c>
      <c r="B18" s="210">
        <f>Erfassung!B23</f>
        <v>45346</v>
      </c>
      <c r="C18" s="211" t="str">
        <f>Erfassung!H23</f>
        <v>Shanghai</v>
      </c>
      <c r="D18" s="212">
        <f>Erfassung!C23</f>
        <v>0</v>
      </c>
      <c r="E18" s="213">
        <f>Erfassung!D23</f>
        <v>0</v>
      </c>
      <c r="F18" s="214">
        <f>IF(ISNUMBER(Erfassung!C23)=FALSE,0,IF(ISNUMBER(Erfassung!D23)=FALSE,0,IF(E18-D18&lt;=0,(TIMEVALUE("23:59")-D18)*24+(1/60)+E18*24,(E18-D18)*24)))</f>
        <v>24</v>
      </c>
      <c r="G18" s="215">
        <f>MAX(0,INT(Erfassung!I23))</f>
        <v>0</v>
      </c>
      <c r="H18" s="216">
        <f>MAX(0,G18*'EGSZ Country Profile'!F$9)</f>
        <v>0</v>
      </c>
      <c r="I18" s="166">
        <f>MAX(0,(MAX(IF(F18&gt;='EGSZ Country Profile'!$D$6,'EGSZ Country Profile'!D26,IF(F18&gt;'EGSZ Country Profile'!C$6,'EGSZ Country Profile'!C26,IF('EGSZ TEC'!F18&gt;'EGSZ Country Profile'!B$6,'EGSZ Country Profile'!B26,0))),IF(F18&gt;0,IF(D18=0,'EGSZ Country Profile'!B26,IF(E18=0,'EGSZ Country Profile'!B26,0)),0)))-IF(Erfassung!T23="X",0.2*'EGSZ Country Profile'!D26)-IF(Erfassung!U23="x",0.4*'EGSZ Country Profile'!D26)-IF(Erfassung!V23="x",0.4*'EGSZ Country Profile'!D26))</f>
        <v>58</v>
      </c>
      <c r="J18" s="217">
        <f>IF((Erfassung!P23/Erfassung!$R$6+Erfassung!Q23)&gt;0,(Erfassung!P23/Erfassung!$R$6+Erfassung!Q23),'EGSZ Country Profile'!K26)</f>
        <v>0</v>
      </c>
      <c r="K18" s="218">
        <f>Erfassung!R23/Erfassung!$R$6+Erfassung!S23</f>
        <v>0</v>
      </c>
      <c r="L18" s="219">
        <f>Erfassung!W23/Erfassung!$R$6+Erfassung!X23</f>
        <v>0</v>
      </c>
      <c r="M18" s="220">
        <f t="shared" si="1"/>
        <v>58</v>
      </c>
      <c r="N18" s="221" t="str">
        <f>Erfassung!E23</f>
        <v>International Export Fair Shanghai</v>
      </c>
      <c r="O18" s="222">
        <f>Erfassung!G23</f>
        <v>0</v>
      </c>
    </row>
    <row r="19" spans="1:15" s="69" customFormat="1" ht="12.6" customHeight="1" x14ac:dyDescent="0.2">
      <c r="A19" s="209">
        <f>Erfassung!A24</f>
        <v>0</v>
      </c>
      <c r="B19" s="210">
        <f>Erfassung!B24</f>
        <v>45347</v>
      </c>
      <c r="C19" s="211" t="str">
        <f>Erfassung!H24</f>
        <v>Shanghai</v>
      </c>
      <c r="D19" s="212">
        <f>Erfassung!C24</f>
        <v>0</v>
      </c>
      <c r="E19" s="213">
        <f>Erfassung!D24</f>
        <v>0</v>
      </c>
      <c r="F19" s="214">
        <f>IF(ISNUMBER(Erfassung!C24)=FALSE,0,IF(ISNUMBER(Erfassung!D24)=FALSE,0,IF(E19-D19&lt;=0,(TIMEVALUE("23:59")-D19)*24+(1/60)+E19*24,(E19-D19)*24)))</f>
        <v>24</v>
      </c>
      <c r="G19" s="215">
        <f>MAX(0,INT(Erfassung!I24))</f>
        <v>0</v>
      </c>
      <c r="H19" s="216">
        <f>MAX(0,G19*'EGSZ Country Profile'!F$9)</f>
        <v>0</v>
      </c>
      <c r="I19" s="166">
        <f>MAX(0,(MAX(IF(F19&gt;='EGSZ Country Profile'!$D$6,'EGSZ Country Profile'!D27,IF(F19&gt;'EGSZ Country Profile'!C$6,'EGSZ Country Profile'!C27,IF('EGSZ TEC'!F19&gt;'EGSZ Country Profile'!B$6,'EGSZ Country Profile'!B27,0))),IF(F19&gt;0,IF(D19=0,'EGSZ Country Profile'!B27,IF(E19=0,'EGSZ Country Profile'!B27,0)),0)))-IF(Erfassung!T24="X",0.2*'EGSZ Country Profile'!D27)-IF(Erfassung!U24="x",0.4*'EGSZ Country Profile'!D27)-IF(Erfassung!V24="x",0.4*'EGSZ Country Profile'!D27))</f>
        <v>58</v>
      </c>
      <c r="J19" s="217">
        <f>IF((Erfassung!P24/Erfassung!$R$6+Erfassung!Q24)&gt;0,(Erfassung!P24/Erfassung!$R$6+Erfassung!Q24),'EGSZ Country Profile'!K27)</f>
        <v>0</v>
      </c>
      <c r="K19" s="218">
        <f>Erfassung!R24/Erfassung!$R$6+Erfassung!S24</f>
        <v>0</v>
      </c>
      <c r="L19" s="219">
        <f>Erfassung!W24/Erfassung!$R$6+Erfassung!X24</f>
        <v>0</v>
      </c>
      <c r="M19" s="220">
        <f t="shared" si="1"/>
        <v>58</v>
      </c>
      <c r="N19" s="221" t="str">
        <f>Erfassung!E24</f>
        <v>International Export Fair Shanghai</v>
      </c>
      <c r="O19" s="222">
        <f>Erfassung!G24</f>
        <v>0</v>
      </c>
    </row>
    <row r="20" spans="1:15" s="69" customFormat="1" ht="12.6" customHeight="1" x14ac:dyDescent="0.2">
      <c r="A20" s="209">
        <f>Erfassung!A25</f>
        <v>0</v>
      </c>
      <c r="B20" s="210">
        <f>Erfassung!B25</f>
        <v>45348</v>
      </c>
      <c r="C20" s="211" t="str">
        <f>Erfassung!H25</f>
        <v>Shanghai-Hongkong</v>
      </c>
      <c r="D20" s="212">
        <f>Erfassung!C25</f>
        <v>0</v>
      </c>
      <c r="E20" s="213">
        <f>Erfassung!D25</f>
        <v>0</v>
      </c>
      <c r="F20" s="214">
        <f>IF(ISNUMBER(Erfassung!C25)=FALSE,0,IF(ISNUMBER(Erfassung!D25)=FALSE,0,IF(E20-D20&lt;=0,(TIMEVALUE("23:59")-D20)*24+(1/60)+E20*24,(E20-D20)*24)))</f>
        <v>24</v>
      </c>
      <c r="G20" s="215">
        <f>MAX(0,INT(Erfassung!I25))</f>
        <v>0</v>
      </c>
      <c r="H20" s="216">
        <f>MAX(0,G20*'EGSZ Country Profile'!F$9)</f>
        <v>0</v>
      </c>
      <c r="I20" s="166">
        <f>MAX(0,(MAX(IF(F20&gt;='EGSZ Country Profile'!$D$6,'EGSZ Country Profile'!D28,IF(F20&gt;'EGSZ Country Profile'!C$6,'EGSZ Country Profile'!C28,IF('EGSZ TEC'!F20&gt;'EGSZ Country Profile'!B$6,'EGSZ Country Profile'!B28,0))),IF(F20&gt;0,IF(D20=0,'EGSZ Country Profile'!B28,IF(E20=0,'EGSZ Country Profile'!B28,0)),0)))-IF(Erfassung!T25="X",0.2*'EGSZ Country Profile'!D28)-IF(Erfassung!U25="x",0.4*'EGSZ Country Profile'!D28)-IF(Erfassung!V25="x",0.4*'EGSZ Country Profile'!D28))</f>
        <v>71</v>
      </c>
      <c r="J20" s="217">
        <f>IF((Erfassung!P25/Erfassung!$R$6+Erfassung!Q25)&gt;0,(Erfassung!P25/Erfassung!$R$6+Erfassung!Q25),'EGSZ Country Profile'!K28)</f>
        <v>544.1741357234315</v>
      </c>
      <c r="K20" s="218">
        <f>Erfassung!R25/Erfassung!$R$6+Erfassung!S25</f>
        <v>0</v>
      </c>
      <c r="L20" s="219">
        <f>Erfassung!W25/Erfassung!$R$6+Erfassung!X25</f>
        <v>544.1741357234315</v>
      </c>
      <c r="M20" s="220">
        <f t="shared" si="1"/>
        <v>1159.348271446863</v>
      </c>
      <c r="N20" s="221" t="str">
        <f>Erfassung!E25</f>
        <v>Travel day</v>
      </c>
      <c r="O20" s="222">
        <f>Erfassung!G25</f>
        <v>0</v>
      </c>
    </row>
    <row r="21" spans="1:15" s="69" customFormat="1" ht="12.6" customHeight="1" x14ac:dyDescent="0.2">
      <c r="A21" s="209">
        <f>Erfassung!A26</f>
        <v>0</v>
      </c>
      <c r="B21" s="210">
        <f>Erfassung!B26</f>
        <v>45345</v>
      </c>
      <c r="C21" s="211" t="str">
        <f>Erfassung!H26</f>
        <v>Hongkong</v>
      </c>
      <c r="D21" s="212">
        <f>Erfassung!C26</f>
        <v>0</v>
      </c>
      <c r="E21" s="213">
        <f>Erfassung!D26</f>
        <v>0</v>
      </c>
      <c r="F21" s="214">
        <f>IF(ISNUMBER(Erfassung!C26)=FALSE,0,IF(ISNUMBER(Erfassung!D26)=FALSE,0,IF(E21-D21&lt;=0,(TIMEVALUE("23:59")-D21)*24+(1/60)+E21*24,(E21-D21)*24)))</f>
        <v>24</v>
      </c>
      <c r="G21" s="215">
        <f>MAX(0,INT(Erfassung!I26))</f>
        <v>0</v>
      </c>
      <c r="H21" s="216">
        <f>MAX(0,G21*'EGSZ Country Profile'!F$9)</f>
        <v>0</v>
      </c>
      <c r="I21" s="166">
        <f>MAX(0,(MAX(IF(F21&gt;='EGSZ Country Profile'!$D$6,'EGSZ Country Profile'!D29,IF(F21&gt;'EGSZ Country Profile'!C$6,'EGSZ Country Profile'!C29,IF('EGSZ TEC'!F21&gt;'EGSZ Country Profile'!B$6,'EGSZ Country Profile'!B29,0))),IF(F21&gt;0,IF(D21=0,'EGSZ Country Profile'!B29,IF(E21=0,'EGSZ Country Profile'!B29,0)),0)))-IF(Erfassung!T26="X",0.2*'EGSZ Country Profile'!D29)-IF(Erfassung!U26="x",0.4*'EGSZ Country Profile'!D29)-IF(Erfassung!V26="x",0.4*'EGSZ Country Profile'!D29))</f>
        <v>71</v>
      </c>
      <c r="J21" s="217">
        <f>IF((Erfassung!P26/Erfassung!$R$6+Erfassung!Q26)&gt;0,(Erfassung!P26/Erfassung!$R$6+Erfassung!Q26),'EGSZ Country Profile'!K29)</f>
        <v>0</v>
      </c>
      <c r="K21" s="218">
        <f>Erfassung!R26/Erfassung!$R$6+Erfassung!S26</f>
        <v>0</v>
      </c>
      <c r="L21" s="219">
        <f>Erfassung!W26/Erfassung!$R$6+Erfassung!X26</f>
        <v>0</v>
      </c>
      <c r="M21" s="220">
        <f t="shared" si="1"/>
        <v>71</v>
      </c>
      <c r="N21" s="221" t="str">
        <f>Erfassung!E26</f>
        <v>Mr. Wang/Wang Entreprises</v>
      </c>
      <c r="O21" s="222">
        <f>Erfassung!G26</f>
        <v>0</v>
      </c>
    </row>
    <row r="22" spans="1:15" s="69" customFormat="1" ht="12.6" customHeight="1" x14ac:dyDescent="0.2">
      <c r="A22" s="209">
        <f>Erfassung!A27</f>
        <v>0</v>
      </c>
      <c r="B22" s="210">
        <f>Erfassung!B27</f>
        <v>45346</v>
      </c>
      <c r="C22" s="211" t="str">
        <f>Erfassung!H27</f>
        <v>Hongkong</v>
      </c>
      <c r="D22" s="212">
        <f>Erfassung!C27</f>
        <v>0</v>
      </c>
      <c r="E22" s="213">
        <f>Erfassung!D27</f>
        <v>0</v>
      </c>
      <c r="F22" s="214">
        <f>IF(ISNUMBER(Erfassung!C27)=FALSE,0,IF(ISNUMBER(Erfassung!D27)=FALSE,0,IF(E22-D22&lt;=0,(TIMEVALUE("23:59")-D22)*24+(1/60)+E22*24,(E22-D22)*24)))</f>
        <v>24</v>
      </c>
      <c r="G22" s="215">
        <f>MAX(0,INT(Erfassung!I27))</f>
        <v>0</v>
      </c>
      <c r="H22" s="216">
        <f>MAX(0,G22*'EGSZ Country Profile'!F$9)</f>
        <v>0</v>
      </c>
      <c r="I22" s="166">
        <f>MAX(0,(MAX(IF(F22&gt;='EGSZ Country Profile'!$D$6,'EGSZ Country Profile'!D30,IF(F22&gt;'EGSZ Country Profile'!C$6,'EGSZ Country Profile'!C30,IF('EGSZ TEC'!F22&gt;'EGSZ Country Profile'!B$6,'EGSZ Country Profile'!B30,0))),IF(F22&gt;0,IF(D22=0,'EGSZ Country Profile'!B30,IF(E22=0,'EGSZ Country Profile'!B30,0)),0)))-IF(Erfassung!T27="X",0.2*'EGSZ Country Profile'!D30)-IF(Erfassung!U27="x",0.4*'EGSZ Country Profile'!D30)-IF(Erfassung!V27="x",0.4*'EGSZ Country Profile'!D30))</f>
        <v>71</v>
      </c>
      <c r="J22" s="217">
        <f>IF((Erfassung!P27/Erfassung!$R$6+Erfassung!Q27)&gt;0,(Erfassung!P27/Erfassung!$R$6+Erfassung!Q27),'EGSZ Country Profile'!K30)</f>
        <v>0</v>
      </c>
      <c r="K22" s="218">
        <f>Erfassung!R27/Erfassung!$R$6+Erfassung!S27</f>
        <v>0</v>
      </c>
      <c r="L22" s="219">
        <f>Erfassung!W27/Erfassung!$R$6+Erfassung!X27</f>
        <v>0</v>
      </c>
      <c r="M22" s="220">
        <f t="shared" si="1"/>
        <v>71</v>
      </c>
      <c r="N22" s="221" t="str">
        <f>Erfassung!E27</f>
        <v>Jet Li/CII</v>
      </c>
      <c r="O22" s="222">
        <f>Erfassung!G27</f>
        <v>0</v>
      </c>
    </row>
    <row r="23" spans="1:15" s="69" customFormat="1" ht="12.6" customHeight="1" x14ac:dyDescent="0.2">
      <c r="A23" s="209">
        <f>Erfassung!A28</f>
        <v>0</v>
      </c>
      <c r="B23" s="210">
        <f>Erfassung!B28</f>
        <v>45347</v>
      </c>
      <c r="C23" s="211" t="str">
        <f>Erfassung!H28</f>
        <v>Hongkong-Düsseldorf</v>
      </c>
      <c r="D23" s="212">
        <f>Erfassung!C28</f>
        <v>0</v>
      </c>
      <c r="E23" s="213">
        <f>Erfassung!D28</f>
        <v>0.95833333333333337</v>
      </c>
      <c r="F23" s="214">
        <f>IF(ISNUMBER(Erfassung!C28)=FALSE,0,IF(ISNUMBER(Erfassung!D28)=FALSE,0,IF(E23-D23&lt;=0,(TIMEVALUE("23:59")-D23)*24+(1/60)+E23*24,(E23-D23)*24)))</f>
        <v>23</v>
      </c>
      <c r="G23" s="215">
        <f>MAX(0,INT(Erfassung!I28))</f>
        <v>20</v>
      </c>
      <c r="H23" s="216">
        <f>MAX(0,G23*'EGSZ Country Profile'!F$9)</f>
        <v>6</v>
      </c>
      <c r="I23" s="166">
        <f>MAX(0,(MAX(IF(F23&gt;='EGSZ Country Profile'!$D$6,'EGSZ Country Profile'!D31,IF(F23&gt;'EGSZ Country Profile'!C$6,'EGSZ Country Profile'!C31,IF('EGSZ TEC'!F23&gt;'EGSZ Country Profile'!B$6,'EGSZ Country Profile'!B31,0))),IF(F23&gt;0,IF(D23=0,'EGSZ Country Profile'!B31,IF(E23=0,'EGSZ Country Profile'!B31,0)),0)))-IF(Erfassung!T28="X",0.2*'EGSZ Country Profile'!D31)-IF(Erfassung!U28="x",0.4*'EGSZ Country Profile'!D31)-IF(Erfassung!V28="x",0.4*'EGSZ Country Profile'!D31))</f>
        <v>48</v>
      </c>
      <c r="J23" s="217">
        <f>IF((Erfassung!P28/Erfassung!$R$6+Erfassung!Q28)&gt;0,(Erfassung!P28/Erfassung!$R$6+Erfassung!Q28),'EGSZ Country Profile'!K31)</f>
        <v>0</v>
      </c>
      <c r="K23" s="218">
        <f>Erfassung!R28/Erfassung!$R$6+Erfassung!S28</f>
        <v>0</v>
      </c>
      <c r="L23" s="219">
        <f>Erfassung!W28/Erfassung!$R$6+Erfassung!X28</f>
        <v>220</v>
      </c>
      <c r="M23" s="220">
        <f t="shared" si="1"/>
        <v>274</v>
      </c>
      <c r="N23" s="221" t="str">
        <f>Erfassung!E28</f>
        <v>Travel day</v>
      </c>
      <c r="O23" s="222">
        <f>Erfassung!G28</f>
        <v>0</v>
      </c>
    </row>
    <row r="24" spans="1:15" s="69" customFormat="1" ht="12.6" customHeight="1" x14ac:dyDescent="0.2">
      <c r="A24" s="209">
        <f>Erfassung!A29</f>
        <v>0</v>
      </c>
      <c r="B24" s="210">
        <f>Erfassung!B29</f>
        <v>0</v>
      </c>
      <c r="C24" s="211">
        <f>Erfassung!H29</f>
        <v>0</v>
      </c>
      <c r="D24" s="212">
        <f>Erfassung!C29</f>
        <v>0</v>
      </c>
      <c r="E24" s="213">
        <f>Erfassung!D29</f>
        <v>0</v>
      </c>
      <c r="F24" s="214">
        <f>IF(ISNUMBER(Erfassung!C29)=FALSE,0,IF(ISNUMBER(Erfassung!D29)=FALSE,0,IF(E24-D24&lt;=0,(TIMEVALUE("23:59")-D24)*24+(1/60)+E24*24,(E24-D24)*24)))</f>
        <v>0</v>
      </c>
      <c r="G24" s="215">
        <f>MAX(0,INT(Erfassung!I29))</f>
        <v>0</v>
      </c>
      <c r="H24" s="216">
        <f>MAX(0,G24*'EGSZ Country Profile'!F$9)</f>
        <v>0</v>
      </c>
      <c r="I24" s="166">
        <f>MAX(0,(MAX(IF(F24&gt;='EGSZ Country Profile'!$D$6,'EGSZ Country Profile'!D32,IF(F24&gt;'EGSZ Country Profile'!C$6,'EGSZ Country Profile'!C32,IF('EGSZ TEC'!F24&gt;'EGSZ Country Profile'!B$6,'EGSZ Country Profile'!B32,0))),IF(F24&gt;0,IF(D24=0,'EGSZ Country Profile'!B32,IF(E24=0,'EGSZ Country Profile'!B32,0)),0)))-IF(Erfassung!T29="X",0.2*'EGSZ Country Profile'!D32)-IF(Erfassung!U29="x",0.4*'EGSZ Country Profile'!D32)-IF(Erfassung!V29="x",0.4*'EGSZ Country Profile'!D32))</f>
        <v>0</v>
      </c>
      <c r="J24" s="217">
        <f>IF((Erfassung!P29/Erfassung!$R$6+Erfassung!Q29)&gt;0,(Erfassung!P29/Erfassung!$R$6+Erfassung!Q29),'EGSZ Country Profile'!K32)</f>
        <v>0</v>
      </c>
      <c r="K24" s="218">
        <f>Erfassung!R29/Erfassung!$R$6+Erfassung!S29</f>
        <v>0</v>
      </c>
      <c r="L24" s="219">
        <f>Erfassung!W29/Erfassung!$R$6+Erfassung!X29</f>
        <v>0</v>
      </c>
      <c r="M24" s="220">
        <f t="shared" si="1"/>
        <v>0</v>
      </c>
      <c r="N24" s="221">
        <f>Erfassung!E29</f>
        <v>0</v>
      </c>
      <c r="O24" s="222">
        <f>Erfassung!G29</f>
        <v>0</v>
      </c>
    </row>
    <row r="25" spans="1:15" s="69" customFormat="1" ht="12.6" customHeight="1" x14ac:dyDescent="0.2">
      <c r="A25" s="209">
        <f>Erfassung!A30</f>
        <v>0</v>
      </c>
      <c r="B25" s="210">
        <f>Erfassung!B30</f>
        <v>0</v>
      </c>
      <c r="C25" s="211">
        <f>Erfassung!H30</f>
        <v>0</v>
      </c>
      <c r="D25" s="212">
        <f>Erfassung!C30</f>
        <v>0</v>
      </c>
      <c r="E25" s="213">
        <f>Erfassung!D30</f>
        <v>0</v>
      </c>
      <c r="F25" s="214">
        <f>IF(ISNUMBER(Erfassung!C30)=FALSE,0,IF(ISNUMBER(Erfassung!D30)=FALSE,0,IF(E25-D25&lt;=0,(TIMEVALUE("23:59")-D25)*24+(1/60)+E25*24,(E25-D25)*24)))</f>
        <v>0</v>
      </c>
      <c r="G25" s="215">
        <f>MAX(0,INT(Erfassung!I30))</f>
        <v>0</v>
      </c>
      <c r="H25" s="216">
        <f>MAX(0,G25*'EGSZ Country Profile'!F$9)</f>
        <v>0</v>
      </c>
      <c r="I25" s="166">
        <f>MAX(0,(MAX(IF(F25&gt;='EGSZ Country Profile'!$D$6,'EGSZ Country Profile'!D33,IF(F25&gt;'EGSZ Country Profile'!C$6,'EGSZ Country Profile'!C33,IF('EGSZ TEC'!F25&gt;'EGSZ Country Profile'!B$6,'EGSZ Country Profile'!B33,0))),IF(F25&gt;0,IF(D25=0,'EGSZ Country Profile'!B33,IF(E25=0,'EGSZ Country Profile'!B33,0)),0)))-IF(Erfassung!T30="X",0.2*'EGSZ Country Profile'!D33)-IF(Erfassung!U30="x",0.4*'EGSZ Country Profile'!D33)-IF(Erfassung!V30="x",0.4*'EGSZ Country Profile'!D33))</f>
        <v>0</v>
      </c>
      <c r="J25" s="217">
        <f>IF((Erfassung!P30/Erfassung!$R$6+Erfassung!Q30)&gt;0,(Erfassung!P30/Erfassung!$R$6+Erfassung!Q30),'EGSZ Country Profile'!K33)</f>
        <v>0</v>
      </c>
      <c r="K25" s="218">
        <f>Erfassung!R30/Erfassung!$R$6+Erfassung!S30</f>
        <v>0</v>
      </c>
      <c r="L25" s="219">
        <f>Erfassung!W30/Erfassung!$R$6+Erfassung!X30</f>
        <v>0</v>
      </c>
      <c r="M25" s="220">
        <f t="shared" si="1"/>
        <v>0</v>
      </c>
      <c r="N25" s="221">
        <f>Erfassung!E30</f>
        <v>0</v>
      </c>
      <c r="O25" s="222">
        <f>Erfassung!G30</f>
        <v>0</v>
      </c>
    </row>
    <row r="26" spans="1:15" s="69" customFormat="1" ht="12.6" customHeight="1" x14ac:dyDescent="0.2">
      <c r="A26" s="209">
        <f>Erfassung!A31</f>
        <v>0</v>
      </c>
      <c r="B26" s="210">
        <f>Erfassung!B31</f>
        <v>0</v>
      </c>
      <c r="C26" s="211">
        <f>Erfassung!H31</f>
        <v>0</v>
      </c>
      <c r="D26" s="212">
        <f>Erfassung!C31</f>
        <v>0</v>
      </c>
      <c r="E26" s="213">
        <f>Erfassung!D31</f>
        <v>0</v>
      </c>
      <c r="F26" s="214">
        <f>IF(ISNUMBER(Erfassung!C31)=FALSE,0,IF(ISNUMBER(Erfassung!D31)=FALSE,0,IF(E26-D26&lt;=0,(TIMEVALUE("23:59")-D26)*24+(1/60)+E26*24,(E26-D26)*24)))</f>
        <v>0</v>
      </c>
      <c r="G26" s="215">
        <f>MAX(0,INT(Erfassung!I31))</f>
        <v>0</v>
      </c>
      <c r="H26" s="216">
        <f>MAX(0,G26*'EGSZ Country Profile'!F$9)</f>
        <v>0</v>
      </c>
      <c r="I26" s="166">
        <f>MAX(0,(MAX(IF(F26&gt;='EGSZ Country Profile'!$D$6,'EGSZ Country Profile'!D34,IF(F26&gt;'EGSZ Country Profile'!C$6,'EGSZ Country Profile'!C34,IF('EGSZ TEC'!F26&gt;'EGSZ Country Profile'!B$6,'EGSZ Country Profile'!B34,0))),IF(F26&gt;0,IF(D26=0,'EGSZ Country Profile'!B34,IF(E26=0,'EGSZ Country Profile'!B34,0)),0)))-IF(Erfassung!T31="X",0.2*'EGSZ Country Profile'!D34)-IF(Erfassung!U31="x",0.4*'EGSZ Country Profile'!D34)-IF(Erfassung!V31="x",0.4*'EGSZ Country Profile'!D34))</f>
        <v>0</v>
      </c>
      <c r="J26" s="217">
        <f>IF((Erfassung!P31/Erfassung!$R$6+Erfassung!Q31)&gt;0,(Erfassung!P31/Erfassung!$R$6+Erfassung!Q31),'EGSZ Country Profile'!K34)</f>
        <v>0</v>
      </c>
      <c r="K26" s="218">
        <f>Erfassung!R31/Erfassung!$R$6+Erfassung!S31</f>
        <v>0</v>
      </c>
      <c r="L26" s="219">
        <f>Erfassung!W31/Erfassung!$R$6+Erfassung!X31</f>
        <v>0</v>
      </c>
      <c r="M26" s="220">
        <f t="shared" si="1"/>
        <v>0</v>
      </c>
      <c r="N26" s="221">
        <f>Erfassung!E31</f>
        <v>0</v>
      </c>
      <c r="O26" s="222">
        <f>Erfassung!G31</f>
        <v>0</v>
      </c>
    </row>
    <row r="27" spans="1:15" s="69" customFormat="1" ht="12.6" customHeight="1" x14ac:dyDescent="0.2">
      <c r="A27" s="209">
        <f>Erfassung!A32</f>
        <v>0</v>
      </c>
      <c r="B27" s="210">
        <f>Erfassung!B32</f>
        <v>0</v>
      </c>
      <c r="C27" s="211">
        <f>Erfassung!H32</f>
        <v>0</v>
      </c>
      <c r="D27" s="212">
        <f>Erfassung!C32</f>
        <v>0</v>
      </c>
      <c r="E27" s="213">
        <f>Erfassung!D32</f>
        <v>0</v>
      </c>
      <c r="F27" s="214">
        <f>IF(ISNUMBER(Erfassung!C32)=FALSE,0,IF(ISNUMBER(Erfassung!D32)=FALSE,0,IF(E27-D27&lt;=0,(TIMEVALUE("23:59")-D27)*24+(1/60)+E27*24,(E27-D27)*24)))</f>
        <v>0</v>
      </c>
      <c r="G27" s="215">
        <f>MAX(0,INT(Erfassung!I32))</f>
        <v>0</v>
      </c>
      <c r="H27" s="216">
        <f>MAX(0,G27*'EGSZ Country Profile'!F$9)</f>
        <v>0</v>
      </c>
      <c r="I27" s="166">
        <f>MAX(0,(MAX(IF(F27&gt;='EGSZ Country Profile'!$D$6,'EGSZ Country Profile'!D35,IF(F27&gt;'EGSZ Country Profile'!C$6,'EGSZ Country Profile'!C35,IF('EGSZ TEC'!F27&gt;'EGSZ Country Profile'!B$6,'EGSZ Country Profile'!B35,0))),IF(F27&gt;0,IF(D27=0,'EGSZ Country Profile'!B35,IF(E27=0,'EGSZ Country Profile'!B35,0)),0)))-IF(Erfassung!T32="X",0.2*'EGSZ Country Profile'!D35)-IF(Erfassung!U32="x",0.4*'EGSZ Country Profile'!D35)-IF(Erfassung!V32="x",0.4*'EGSZ Country Profile'!D35))</f>
        <v>0</v>
      </c>
      <c r="J27" s="217">
        <f>IF((Erfassung!P32/Erfassung!$R$6+Erfassung!Q32)&gt;0,(Erfassung!P32/Erfassung!$R$6+Erfassung!Q32),'EGSZ Country Profile'!K35)</f>
        <v>0</v>
      </c>
      <c r="K27" s="218">
        <f>Erfassung!R32/Erfassung!$R$6+Erfassung!S32</f>
        <v>0</v>
      </c>
      <c r="L27" s="219">
        <f>Erfassung!W32/Erfassung!$R$6+Erfassung!X32</f>
        <v>0</v>
      </c>
      <c r="M27" s="220">
        <f t="shared" si="1"/>
        <v>0</v>
      </c>
      <c r="N27" s="221">
        <f>Erfassung!E32</f>
        <v>0</v>
      </c>
      <c r="O27" s="222">
        <f>Erfassung!G32</f>
        <v>0</v>
      </c>
    </row>
    <row r="28" spans="1:15" s="69" customFormat="1" ht="12.6" customHeight="1" x14ac:dyDescent="0.2">
      <c r="A28" s="209">
        <f>Erfassung!A33</f>
        <v>0</v>
      </c>
      <c r="B28" s="210">
        <f>Erfassung!B33</f>
        <v>0</v>
      </c>
      <c r="C28" s="211">
        <f>Erfassung!H33</f>
        <v>0</v>
      </c>
      <c r="D28" s="212">
        <f>Erfassung!C33</f>
        <v>0</v>
      </c>
      <c r="E28" s="213">
        <f>Erfassung!D33</f>
        <v>0</v>
      </c>
      <c r="F28" s="214">
        <f>IF(ISNUMBER(Erfassung!C33)=FALSE,0,IF(ISNUMBER(Erfassung!D33)=FALSE,0,IF(E28-D28&lt;=0,(TIMEVALUE("23:59")-D28)*24+(1/60)+E28*24,(E28-D28)*24)))</f>
        <v>0</v>
      </c>
      <c r="G28" s="215">
        <f>MAX(0,INT(Erfassung!I33))</f>
        <v>0</v>
      </c>
      <c r="H28" s="216">
        <f>MAX(0,G28*'EGSZ Country Profile'!F$9)</f>
        <v>0</v>
      </c>
      <c r="I28" s="166">
        <f>MAX(0,(MAX(IF(F28&gt;='EGSZ Country Profile'!$D$6,'EGSZ Country Profile'!D36,IF(F28&gt;'EGSZ Country Profile'!C$6,'EGSZ Country Profile'!C36,IF('EGSZ TEC'!F28&gt;'EGSZ Country Profile'!B$6,'EGSZ Country Profile'!B36,0))),IF(F28&gt;0,IF(D28=0,'EGSZ Country Profile'!B36,IF(E28=0,'EGSZ Country Profile'!B36,0)),0)))-IF(Erfassung!T33="X",0.2*'EGSZ Country Profile'!D36)-IF(Erfassung!U33="x",0.4*'EGSZ Country Profile'!D36)-IF(Erfassung!V33="x",0.4*'EGSZ Country Profile'!D36))</f>
        <v>0</v>
      </c>
      <c r="J28" s="217">
        <f>IF((Erfassung!P33/Erfassung!$R$6+Erfassung!Q33)&gt;0,(Erfassung!P33/Erfassung!$R$6+Erfassung!Q33),'EGSZ Country Profile'!K36)</f>
        <v>0</v>
      </c>
      <c r="K28" s="218">
        <f>Erfassung!R33/Erfassung!$R$6+Erfassung!S33</f>
        <v>0</v>
      </c>
      <c r="L28" s="219">
        <f>Erfassung!W33/Erfassung!$R$6+Erfassung!X33</f>
        <v>0</v>
      </c>
      <c r="M28" s="220">
        <f t="shared" si="1"/>
        <v>0</v>
      </c>
      <c r="N28" s="221">
        <f>Erfassung!E33</f>
        <v>0</v>
      </c>
      <c r="O28" s="222">
        <f>Erfassung!G33</f>
        <v>0</v>
      </c>
    </row>
    <row r="29" spans="1:15" s="69" customFormat="1" ht="12.6" customHeight="1" x14ac:dyDescent="0.2">
      <c r="A29" s="209">
        <f>Erfassung!A34</f>
        <v>0</v>
      </c>
      <c r="B29" s="210">
        <f>Erfassung!B34</f>
        <v>0</v>
      </c>
      <c r="C29" s="211">
        <f>Erfassung!H34</f>
        <v>0</v>
      </c>
      <c r="D29" s="212">
        <f>Erfassung!C34</f>
        <v>0</v>
      </c>
      <c r="E29" s="213">
        <f>Erfassung!D34</f>
        <v>0</v>
      </c>
      <c r="F29" s="214">
        <f>IF(ISNUMBER(Erfassung!C34)=FALSE,0,IF(ISNUMBER(Erfassung!D34)=FALSE,0,IF(E29-D29&lt;=0,(TIMEVALUE("23:59")-D29)*24+(1/60)+E29*24,(E29-D29)*24)))</f>
        <v>0</v>
      </c>
      <c r="G29" s="215">
        <f>MAX(0,INT(Erfassung!I34))</f>
        <v>0</v>
      </c>
      <c r="H29" s="216">
        <f>MAX(0,G29*'EGSZ Country Profile'!F$9)</f>
        <v>0</v>
      </c>
      <c r="I29" s="166">
        <f>MAX(0,(MAX(IF(F29&gt;='EGSZ Country Profile'!$D$6,'EGSZ Country Profile'!D37,IF(F29&gt;'EGSZ Country Profile'!C$6,'EGSZ Country Profile'!C37,IF('EGSZ TEC'!F29&gt;'EGSZ Country Profile'!B$6,'EGSZ Country Profile'!B37,0))),IF(F29&gt;0,IF(D29=0,'EGSZ Country Profile'!B37,IF(E29=0,'EGSZ Country Profile'!B37,0)),0)))-IF(Erfassung!T34="X",0.2*'EGSZ Country Profile'!D37)-IF(Erfassung!U34="x",0.4*'EGSZ Country Profile'!D37)-IF(Erfassung!V34="x",0.4*'EGSZ Country Profile'!D37))</f>
        <v>0</v>
      </c>
      <c r="J29" s="217">
        <f>IF((Erfassung!P34/Erfassung!$R$6+Erfassung!Q34)&gt;0,(Erfassung!P34/Erfassung!$R$6+Erfassung!Q34),'EGSZ Country Profile'!K37)</f>
        <v>0</v>
      </c>
      <c r="K29" s="218">
        <f>Erfassung!R34/Erfassung!$R$6+Erfassung!S34</f>
        <v>0</v>
      </c>
      <c r="L29" s="219">
        <f>Erfassung!W34/Erfassung!$R$6+Erfassung!X34</f>
        <v>0</v>
      </c>
      <c r="M29" s="220">
        <f t="shared" si="1"/>
        <v>0</v>
      </c>
      <c r="N29" s="221">
        <f>Erfassung!E34</f>
        <v>0</v>
      </c>
      <c r="O29" s="222">
        <f>Erfassung!G34</f>
        <v>0</v>
      </c>
    </row>
    <row r="30" spans="1:15" s="69" customFormat="1" ht="12.6" customHeight="1" x14ac:dyDescent="0.2">
      <c r="A30" s="209">
        <f>Erfassung!A35</f>
        <v>0</v>
      </c>
      <c r="B30" s="210">
        <f>Erfassung!B35</f>
        <v>0</v>
      </c>
      <c r="C30" s="211">
        <f>Erfassung!H35</f>
        <v>0</v>
      </c>
      <c r="D30" s="212">
        <f>Erfassung!C35</f>
        <v>0</v>
      </c>
      <c r="E30" s="213">
        <f>Erfassung!D35</f>
        <v>0</v>
      </c>
      <c r="F30" s="214">
        <f>IF(ISNUMBER(Erfassung!C35)=FALSE,0,IF(ISNUMBER(Erfassung!D35)=FALSE,0,IF(E30-D30&lt;=0,(TIMEVALUE("23:59")-D30)*24+(1/60)+E30*24,(E30-D30)*24)))</f>
        <v>0</v>
      </c>
      <c r="G30" s="215">
        <f>MAX(0,INT(Erfassung!I35))</f>
        <v>0</v>
      </c>
      <c r="H30" s="216">
        <f>MAX(0,G30*'EGSZ Country Profile'!F$9)</f>
        <v>0</v>
      </c>
      <c r="I30" s="166">
        <f>MAX(0,(MAX(IF(F30&gt;='EGSZ Country Profile'!$D$6,'EGSZ Country Profile'!D38,IF(F30&gt;'EGSZ Country Profile'!C$6,'EGSZ Country Profile'!C38,IF('EGSZ TEC'!F30&gt;'EGSZ Country Profile'!B$6,'EGSZ Country Profile'!B38,0))),IF(F30&gt;0,IF(D30=0,'EGSZ Country Profile'!B38,IF(E30=0,'EGSZ Country Profile'!B38,0)),0)))-IF(Erfassung!T35="X",0.2*'EGSZ Country Profile'!D38)-IF(Erfassung!U35="x",0.4*'EGSZ Country Profile'!D38)-IF(Erfassung!V35="x",0.4*'EGSZ Country Profile'!D38))</f>
        <v>0</v>
      </c>
      <c r="J30" s="217">
        <f>IF((Erfassung!P35/Erfassung!$R$6+Erfassung!Q35)&gt;0,(Erfassung!P35/Erfassung!$R$6+Erfassung!Q35),'EGSZ Country Profile'!K38)</f>
        <v>0</v>
      </c>
      <c r="K30" s="218">
        <f>Erfassung!R35/Erfassung!$R$6+Erfassung!S35</f>
        <v>0</v>
      </c>
      <c r="L30" s="219">
        <f>Erfassung!W35/Erfassung!$R$6+Erfassung!X35</f>
        <v>0</v>
      </c>
      <c r="M30" s="220">
        <f t="shared" si="1"/>
        <v>0</v>
      </c>
      <c r="N30" s="221">
        <f>Erfassung!E35</f>
        <v>0</v>
      </c>
      <c r="O30" s="222">
        <f>Erfassung!G35</f>
        <v>0</v>
      </c>
    </row>
    <row r="31" spans="1:15" s="69" customFormat="1" ht="12.6" customHeight="1" x14ac:dyDescent="0.2">
      <c r="A31" s="209">
        <f>Erfassung!A36</f>
        <v>0</v>
      </c>
      <c r="B31" s="210">
        <f>Erfassung!B36</f>
        <v>0</v>
      </c>
      <c r="C31" s="211">
        <f>Erfassung!H36</f>
        <v>0</v>
      </c>
      <c r="D31" s="212">
        <f>Erfassung!C36</f>
        <v>0</v>
      </c>
      <c r="E31" s="213">
        <f>Erfassung!D36</f>
        <v>0</v>
      </c>
      <c r="F31" s="214">
        <f>IF(ISNUMBER(Erfassung!C36)=FALSE,0,IF(ISNUMBER(Erfassung!D36)=FALSE,0,IF(E31-D31&lt;=0,(TIMEVALUE("23:59")-D31)*24+(1/60)+E31*24,(E31-D31)*24)))</f>
        <v>0</v>
      </c>
      <c r="G31" s="215">
        <f>MAX(0,INT(Erfassung!I36))</f>
        <v>0</v>
      </c>
      <c r="H31" s="216">
        <f>MAX(0,G31*'EGSZ Country Profile'!F$9)</f>
        <v>0</v>
      </c>
      <c r="I31" s="166">
        <f>MAX(0,(MAX(IF(F31&gt;='EGSZ Country Profile'!$D$6,'EGSZ Country Profile'!D39,IF(F31&gt;'EGSZ Country Profile'!C$6,'EGSZ Country Profile'!C39,IF('EGSZ TEC'!F31&gt;'EGSZ Country Profile'!B$6,'EGSZ Country Profile'!B39,0))),IF(F31&gt;0,IF(D31=0,'EGSZ Country Profile'!B39,IF(E31=0,'EGSZ Country Profile'!B39,0)),0)))-IF(Erfassung!T36="X",0.2*'EGSZ Country Profile'!D39)-IF(Erfassung!U36="x",0.4*'EGSZ Country Profile'!D39)-IF(Erfassung!V36="x",0.4*'EGSZ Country Profile'!D39))</f>
        <v>0</v>
      </c>
      <c r="J31" s="217">
        <f>IF((Erfassung!P36/Erfassung!$R$6+Erfassung!Q36)&gt;0,(Erfassung!P36/Erfassung!$R$6+Erfassung!Q36),'EGSZ Country Profile'!K39)</f>
        <v>0</v>
      </c>
      <c r="K31" s="218">
        <f>Erfassung!R36/Erfassung!$R$6+Erfassung!S36</f>
        <v>0</v>
      </c>
      <c r="L31" s="219">
        <f>Erfassung!W36/Erfassung!$R$6+Erfassung!X36</f>
        <v>0</v>
      </c>
      <c r="M31" s="220">
        <f t="shared" si="1"/>
        <v>0</v>
      </c>
      <c r="N31" s="221">
        <f>Erfassung!E36</f>
        <v>0</v>
      </c>
      <c r="O31" s="222">
        <f>Erfassung!G36</f>
        <v>0</v>
      </c>
    </row>
    <row r="32" spans="1:15" s="69" customFormat="1" ht="12.6" customHeight="1" x14ac:dyDescent="0.2">
      <c r="A32" s="209">
        <f>Erfassung!A37</f>
        <v>0</v>
      </c>
      <c r="B32" s="210">
        <f>Erfassung!B37</f>
        <v>0</v>
      </c>
      <c r="C32" s="211">
        <f>Erfassung!H37</f>
        <v>0</v>
      </c>
      <c r="D32" s="212">
        <f>Erfassung!C37</f>
        <v>0</v>
      </c>
      <c r="E32" s="213">
        <f>Erfassung!D37</f>
        <v>0</v>
      </c>
      <c r="F32" s="214">
        <f>IF(ISNUMBER(Erfassung!C37)=FALSE,0,IF(ISNUMBER(Erfassung!D37)=FALSE,0,IF(E32-D32&lt;=0,(TIMEVALUE("23:59")-D32)*24+(1/60)+E32*24,(E32-D32)*24)))</f>
        <v>0</v>
      </c>
      <c r="G32" s="215">
        <f>MAX(0,INT(Erfassung!I37))</f>
        <v>0</v>
      </c>
      <c r="H32" s="216">
        <f>MAX(0,G32*'EGSZ Country Profile'!F$9)</f>
        <v>0</v>
      </c>
      <c r="I32" s="166">
        <f>MAX(0,(MAX(IF(F32&gt;='EGSZ Country Profile'!$D$6,'EGSZ Country Profile'!D40,IF(F32&gt;'EGSZ Country Profile'!C$6,'EGSZ Country Profile'!C40,IF('EGSZ TEC'!F32&gt;'EGSZ Country Profile'!B$6,'EGSZ Country Profile'!B40,0))),IF(F32&gt;0,IF(D32=0,'EGSZ Country Profile'!B40,IF(E32=0,'EGSZ Country Profile'!B40,0)),0)))-IF(Erfassung!T37="X",0.2*'EGSZ Country Profile'!D40)-IF(Erfassung!U37="x",0.4*'EGSZ Country Profile'!D40)-IF(Erfassung!V37="x",0.4*'EGSZ Country Profile'!D40))</f>
        <v>0</v>
      </c>
      <c r="J32" s="217">
        <f>IF((Erfassung!P37/Erfassung!$R$6+Erfassung!Q37)&gt;0,(Erfassung!P37/Erfassung!$R$6+Erfassung!Q37),'EGSZ Country Profile'!K40)</f>
        <v>0</v>
      </c>
      <c r="K32" s="218">
        <f>Erfassung!R37/Erfassung!$R$6+Erfassung!S37</f>
        <v>0</v>
      </c>
      <c r="L32" s="219">
        <f>Erfassung!W37/Erfassung!$R$6+Erfassung!X37</f>
        <v>0</v>
      </c>
      <c r="M32" s="220">
        <f t="shared" si="1"/>
        <v>0</v>
      </c>
      <c r="N32" s="221">
        <f>Erfassung!E37</f>
        <v>0</v>
      </c>
      <c r="O32" s="222">
        <f>Erfassung!G37</f>
        <v>0</v>
      </c>
    </row>
    <row r="33" spans="1:15" s="69" customFormat="1" ht="12.6" customHeight="1" x14ac:dyDescent="0.2">
      <c r="A33" s="209">
        <f>Erfassung!A38</f>
        <v>0</v>
      </c>
      <c r="B33" s="210">
        <f>Erfassung!B38</f>
        <v>0</v>
      </c>
      <c r="C33" s="211">
        <f>Erfassung!H38</f>
        <v>0</v>
      </c>
      <c r="D33" s="212">
        <f>Erfassung!C38</f>
        <v>0</v>
      </c>
      <c r="E33" s="213">
        <f>Erfassung!D38</f>
        <v>0</v>
      </c>
      <c r="F33" s="214">
        <f>IF(ISNUMBER(Erfassung!C38)=FALSE,0,IF(ISNUMBER(Erfassung!D38)=FALSE,0,IF(E33-D33&lt;=0,(TIMEVALUE("23:59")-D33)*24+(1/60)+E33*24,(E33-D33)*24)))</f>
        <v>0</v>
      </c>
      <c r="G33" s="215">
        <f>MAX(0,INT(Erfassung!I38))</f>
        <v>0</v>
      </c>
      <c r="H33" s="216">
        <f>MAX(0,G33*'EGSZ Country Profile'!F$9)</f>
        <v>0</v>
      </c>
      <c r="I33" s="166">
        <f>MAX(0,(MAX(IF(F33&gt;='EGSZ Country Profile'!$D$6,'EGSZ Country Profile'!D41,IF(F33&gt;'EGSZ Country Profile'!C$6,'EGSZ Country Profile'!C41,IF('EGSZ TEC'!F33&gt;'EGSZ Country Profile'!B$6,'EGSZ Country Profile'!B41,0))),IF(F33&gt;0,IF(D33=0,'EGSZ Country Profile'!B41,IF(E33=0,'EGSZ Country Profile'!B41,0)),0)))-IF(Erfassung!T38="X",0.2*'EGSZ Country Profile'!D41)-IF(Erfassung!U38="x",0.4*'EGSZ Country Profile'!D41)-IF(Erfassung!V38="x",0.4*'EGSZ Country Profile'!D41))</f>
        <v>0</v>
      </c>
      <c r="J33" s="217">
        <f>IF((Erfassung!P38/Erfassung!$R$6+Erfassung!Q38)&gt;0,(Erfassung!P38/Erfassung!$R$6+Erfassung!Q38),'EGSZ Country Profile'!K41)</f>
        <v>0</v>
      </c>
      <c r="K33" s="218">
        <f>Erfassung!R38/Erfassung!$R$6+Erfassung!S38</f>
        <v>0</v>
      </c>
      <c r="L33" s="219">
        <f>Erfassung!W38/Erfassung!$R$6+Erfassung!X38</f>
        <v>0</v>
      </c>
      <c r="M33" s="220">
        <f t="shared" si="1"/>
        <v>0</v>
      </c>
      <c r="N33" s="221">
        <f>Erfassung!E38</f>
        <v>0</v>
      </c>
      <c r="O33" s="222">
        <f>Erfassung!G38</f>
        <v>0</v>
      </c>
    </row>
    <row r="34" spans="1:15" s="69" customFormat="1" ht="12.6" customHeight="1" x14ac:dyDescent="0.2">
      <c r="A34" s="209">
        <f>Erfassung!A39</f>
        <v>0</v>
      </c>
      <c r="B34" s="210">
        <f>Erfassung!B39</f>
        <v>0</v>
      </c>
      <c r="C34" s="211">
        <f>Erfassung!H39</f>
        <v>0</v>
      </c>
      <c r="D34" s="212">
        <f>Erfassung!C39</f>
        <v>0</v>
      </c>
      <c r="E34" s="213">
        <f>Erfassung!D39</f>
        <v>0</v>
      </c>
      <c r="F34" s="214">
        <f>IF(ISNUMBER(Erfassung!C39)=FALSE,0,IF(ISNUMBER(Erfassung!D39)=FALSE,0,IF(E34-D34&lt;=0,(TIMEVALUE("23:59")-D34)*24+(1/60)+E34*24,(E34-D34)*24)))</f>
        <v>0</v>
      </c>
      <c r="G34" s="215">
        <f>MAX(0,INT(Erfassung!I39))</f>
        <v>0</v>
      </c>
      <c r="H34" s="216">
        <f>MAX(0,G34*'EGSZ Country Profile'!F$9)</f>
        <v>0</v>
      </c>
      <c r="I34" s="166">
        <f>MAX(0,(MAX(IF(F34&gt;='EGSZ Country Profile'!$D$6,'EGSZ Country Profile'!D42,IF(F34&gt;'EGSZ Country Profile'!C$6,'EGSZ Country Profile'!C42,IF('EGSZ TEC'!F34&gt;'EGSZ Country Profile'!B$6,'EGSZ Country Profile'!B42,0))),IF(F34&gt;0,IF(D34=0,'EGSZ Country Profile'!B42,IF(E34=0,'EGSZ Country Profile'!B42,0)),0)))-IF(Erfassung!T39="X",0.2*'EGSZ Country Profile'!D42)-IF(Erfassung!U39="x",0.4*'EGSZ Country Profile'!D42)-IF(Erfassung!V39="x",0.4*'EGSZ Country Profile'!D42))</f>
        <v>0</v>
      </c>
      <c r="J34" s="217">
        <f>IF((Erfassung!P39/Erfassung!$R$6+Erfassung!Q39)&gt;0,(Erfassung!P39/Erfassung!$R$6+Erfassung!Q39),'EGSZ Country Profile'!K42)</f>
        <v>0</v>
      </c>
      <c r="K34" s="218">
        <f>Erfassung!R39/Erfassung!$R$6+Erfassung!S39</f>
        <v>0</v>
      </c>
      <c r="L34" s="219">
        <f>Erfassung!W39/Erfassung!$R$6+Erfassung!X39</f>
        <v>0</v>
      </c>
      <c r="M34" s="220">
        <f t="shared" si="1"/>
        <v>0</v>
      </c>
      <c r="N34" s="221">
        <f>Erfassung!E39</f>
        <v>0</v>
      </c>
      <c r="O34" s="222">
        <f>Erfassung!G39</f>
        <v>0</v>
      </c>
    </row>
    <row r="35" spans="1:15" s="69" customFormat="1" ht="12.6" customHeight="1" x14ac:dyDescent="0.2">
      <c r="A35" s="209">
        <f>Erfassung!A40</f>
        <v>0</v>
      </c>
      <c r="B35" s="210">
        <f>Erfassung!B40</f>
        <v>0</v>
      </c>
      <c r="C35" s="211">
        <f>Erfassung!H40</f>
        <v>0</v>
      </c>
      <c r="D35" s="212">
        <f>Erfassung!C40</f>
        <v>0</v>
      </c>
      <c r="E35" s="213">
        <f>Erfassung!D40</f>
        <v>0</v>
      </c>
      <c r="F35" s="214">
        <f>IF(ISNUMBER(Erfassung!C40)=FALSE,0,IF(ISNUMBER(Erfassung!D40)=FALSE,0,IF(E35-D35&lt;=0,(TIMEVALUE("23:59")-D35)*24+(1/60)+E35*24,(E35-D35)*24)))</f>
        <v>0</v>
      </c>
      <c r="G35" s="215">
        <f>MAX(0,INT(Erfassung!I40))</f>
        <v>0</v>
      </c>
      <c r="H35" s="216">
        <f>MAX(0,G35*'EGSZ Country Profile'!F$9)</f>
        <v>0</v>
      </c>
      <c r="I35" s="166">
        <f>MAX(0,(MAX(IF(F35&gt;='EGSZ Country Profile'!$D$6,'EGSZ Country Profile'!D43,IF(F35&gt;'EGSZ Country Profile'!C$6,'EGSZ Country Profile'!C43,IF('EGSZ TEC'!F35&gt;'EGSZ Country Profile'!B$6,'EGSZ Country Profile'!B43,0))),IF(F35&gt;0,IF(D35=0,'EGSZ Country Profile'!B43,IF(E35=0,'EGSZ Country Profile'!B43,0)),0)))-IF(Erfassung!T40="X",0.2*'EGSZ Country Profile'!D43)-IF(Erfassung!U40="x",0.4*'EGSZ Country Profile'!D43)-IF(Erfassung!V40="x",0.4*'EGSZ Country Profile'!D43))</f>
        <v>0</v>
      </c>
      <c r="J35" s="217">
        <f>IF((Erfassung!P40/Erfassung!$R$6+Erfassung!Q40)&gt;0,(Erfassung!P40/Erfassung!$R$6+Erfassung!Q40),'EGSZ Country Profile'!K43)</f>
        <v>0</v>
      </c>
      <c r="K35" s="218">
        <f>Erfassung!R40/Erfassung!$R$6+Erfassung!S40</f>
        <v>0</v>
      </c>
      <c r="L35" s="219">
        <f>Erfassung!W40/Erfassung!$R$6+Erfassung!X40</f>
        <v>0</v>
      </c>
      <c r="M35" s="220">
        <f t="shared" si="1"/>
        <v>0</v>
      </c>
      <c r="N35" s="221">
        <f>Erfassung!E40</f>
        <v>0</v>
      </c>
      <c r="O35" s="222">
        <f>Erfassung!G40</f>
        <v>0</v>
      </c>
    </row>
    <row r="36" spans="1:15" s="69" customFormat="1" ht="12.6" customHeight="1" x14ac:dyDescent="0.2">
      <c r="A36" s="209">
        <f>Erfassung!A41</f>
        <v>0</v>
      </c>
      <c r="B36" s="210">
        <f>Erfassung!B41</f>
        <v>0</v>
      </c>
      <c r="C36" s="211">
        <f>Erfassung!H41</f>
        <v>0</v>
      </c>
      <c r="D36" s="212">
        <f>Erfassung!C41</f>
        <v>0</v>
      </c>
      <c r="E36" s="213">
        <f>Erfassung!D41</f>
        <v>0</v>
      </c>
      <c r="F36" s="214">
        <f>IF(ISNUMBER(Erfassung!C41)=FALSE,0,IF(ISNUMBER(Erfassung!D41)=FALSE,0,IF(E36-D36&lt;=0,(TIMEVALUE("23:59")-D36)*24+(1/60)+E36*24,(E36-D36)*24)))</f>
        <v>0</v>
      </c>
      <c r="G36" s="215">
        <f>MAX(0,INT(Erfassung!I41))</f>
        <v>0</v>
      </c>
      <c r="H36" s="216">
        <f>MAX(0,G36*'EGSZ Country Profile'!F$9)</f>
        <v>0</v>
      </c>
      <c r="I36" s="166">
        <f>MAX(0,(MAX(IF(F36&gt;='EGSZ Country Profile'!$D$6,'EGSZ Country Profile'!D44,IF(F36&gt;'EGSZ Country Profile'!C$6,'EGSZ Country Profile'!C44,IF('EGSZ TEC'!F36&gt;'EGSZ Country Profile'!B$6,'EGSZ Country Profile'!B44,0))),IF(F36&gt;0,IF(D36=0,'EGSZ Country Profile'!B44,IF(E36=0,'EGSZ Country Profile'!B44,0)),0)))-IF(Erfassung!T41="X",0.2*'EGSZ Country Profile'!D44)-IF(Erfassung!U41="x",0.4*'EGSZ Country Profile'!D44)-IF(Erfassung!V41="x",0.4*'EGSZ Country Profile'!D44))</f>
        <v>0</v>
      </c>
      <c r="J36" s="217">
        <f>IF((Erfassung!P41/Erfassung!$R$6+Erfassung!Q41)&gt;0,(Erfassung!P41/Erfassung!$R$6+Erfassung!Q41),'EGSZ Country Profile'!K44)</f>
        <v>0</v>
      </c>
      <c r="K36" s="218">
        <f>Erfassung!R41/Erfassung!$R$6+Erfassung!S41</f>
        <v>0</v>
      </c>
      <c r="L36" s="219">
        <f>Erfassung!W41/Erfassung!$R$6+Erfassung!X41</f>
        <v>0</v>
      </c>
      <c r="M36" s="220">
        <f t="shared" si="1"/>
        <v>0</v>
      </c>
      <c r="N36" s="221">
        <f>Erfassung!E41</f>
        <v>0</v>
      </c>
      <c r="O36" s="222">
        <f>Erfassung!G41</f>
        <v>0</v>
      </c>
    </row>
    <row r="37" spans="1:15" s="69" customFormat="1" ht="12.6" customHeight="1" x14ac:dyDescent="0.2">
      <c r="A37" s="209">
        <f>Erfassung!A42</f>
        <v>0</v>
      </c>
      <c r="B37" s="210">
        <f>Erfassung!B42</f>
        <v>0</v>
      </c>
      <c r="C37" s="211">
        <f>Erfassung!H42</f>
        <v>0</v>
      </c>
      <c r="D37" s="212">
        <f>Erfassung!C42</f>
        <v>0</v>
      </c>
      <c r="E37" s="213">
        <f>Erfassung!D42</f>
        <v>0</v>
      </c>
      <c r="F37" s="214">
        <f>IF(ISNUMBER(Erfassung!C42)=FALSE,0,IF(ISNUMBER(Erfassung!D42)=FALSE,0,IF(E37-D37&lt;=0,(TIMEVALUE("23:59")-D37)*24+(1/60)+E37*24,(E37-D37)*24)))</f>
        <v>0</v>
      </c>
      <c r="G37" s="215">
        <f>MAX(0,INT(Erfassung!I42))</f>
        <v>0</v>
      </c>
      <c r="H37" s="216">
        <f>MAX(0,G37*'EGSZ Country Profile'!F$9)</f>
        <v>0</v>
      </c>
      <c r="I37" s="166">
        <f>MAX(0,(MAX(IF(F37&gt;='EGSZ Country Profile'!$D$6,'EGSZ Country Profile'!D45,IF(F37&gt;'EGSZ Country Profile'!C$6,'EGSZ Country Profile'!C45,IF('EGSZ TEC'!F37&gt;'EGSZ Country Profile'!B$6,'EGSZ Country Profile'!B45,0))),IF(F37&gt;0,IF(D37=0,'EGSZ Country Profile'!B45,IF(E37=0,'EGSZ Country Profile'!B45,0)),0)))-IF(Erfassung!T42="X",0.2*'EGSZ Country Profile'!D45)-IF(Erfassung!U42="x",0.4*'EGSZ Country Profile'!D45)-IF(Erfassung!V42="x",0.4*'EGSZ Country Profile'!D45))</f>
        <v>0</v>
      </c>
      <c r="J37" s="217">
        <f>IF((Erfassung!P42/Erfassung!$R$6+Erfassung!Q42)&gt;0,(Erfassung!P42/Erfassung!$R$6+Erfassung!Q42),'EGSZ Country Profile'!K45)</f>
        <v>0</v>
      </c>
      <c r="K37" s="218">
        <f>Erfassung!R42/Erfassung!$R$6+Erfassung!S42</f>
        <v>0</v>
      </c>
      <c r="L37" s="219">
        <f>Erfassung!W42/Erfassung!$R$6+Erfassung!X42</f>
        <v>0</v>
      </c>
      <c r="M37" s="220">
        <f t="shared" si="1"/>
        <v>0</v>
      </c>
      <c r="N37" s="221">
        <f>Erfassung!E42</f>
        <v>0</v>
      </c>
      <c r="O37" s="222">
        <f>Erfassung!G42</f>
        <v>0</v>
      </c>
    </row>
    <row r="38" spans="1:15" s="69" customFormat="1" ht="12.6" customHeight="1" x14ac:dyDescent="0.2">
      <c r="A38" s="209">
        <f>Erfassung!A43</f>
        <v>0</v>
      </c>
      <c r="B38" s="210">
        <f>Erfassung!B43</f>
        <v>0</v>
      </c>
      <c r="C38" s="211">
        <f>Erfassung!H43</f>
        <v>0</v>
      </c>
      <c r="D38" s="212">
        <f>Erfassung!C43</f>
        <v>0</v>
      </c>
      <c r="E38" s="213">
        <f>Erfassung!D43</f>
        <v>0</v>
      </c>
      <c r="F38" s="214">
        <f>IF(ISNUMBER(Erfassung!C43)=FALSE,0,IF(ISNUMBER(Erfassung!D43)=FALSE,0,IF(E38-D38&lt;=0,(TIMEVALUE("23:59")-D38)*24+(1/60)+E38*24,(E38-D38)*24)))</f>
        <v>0</v>
      </c>
      <c r="G38" s="215">
        <f>MAX(0,INT(Erfassung!I43))</f>
        <v>0</v>
      </c>
      <c r="H38" s="216">
        <f>MAX(0,G38*'EGSZ Country Profile'!F$9)</f>
        <v>0</v>
      </c>
      <c r="I38" s="166">
        <f>MAX(0,(MAX(IF(F38&gt;='EGSZ Country Profile'!$D$6,'EGSZ Country Profile'!D46,IF(F38&gt;'EGSZ Country Profile'!C$6,'EGSZ Country Profile'!C46,IF('EGSZ TEC'!F38&gt;'EGSZ Country Profile'!B$6,'EGSZ Country Profile'!B46,0))),IF(F38&gt;0,IF(D38=0,'EGSZ Country Profile'!B46,IF(E38=0,'EGSZ Country Profile'!B46,0)),0)))-IF(Erfassung!T43="X",0.2*'EGSZ Country Profile'!D46)-IF(Erfassung!U43="x",0.4*'EGSZ Country Profile'!D46)-IF(Erfassung!V43="x",0.4*'EGSZ Country Profile'!D46))</f>
        <v>0</v>
      </c>
      <c r="J38" s="217">
        <f>IF((Erfassung!P43/Erfassung!$R$6+Erfassung!Q43)&gt;0,(Erfassung!P43/Erfassung!$R$6+Erfassung!Q43),'EGSZ Country Profile'!K46)</f>
        <v>0</v>
      </c>
      <c r="K38" s="218">
        <f>Erfassung!R43/Erfassung!$R$6+Erfassung!S43</f>
        <v>0</v>
      </c>
      <c r="L38" s="219">
        <f>Erfassung!W43/Erfassung!$R$6+Erfassung!X43</f>
        <v>0</v>
      </c>
      <c r="M38" s="220">
        <f t="shared" si="1"/>
        <v>0</v>
      </c>
      <c r="N38" s="221">
        <f>Erfassung!E43</f>
        <v>0</v>
      </c>
      <c r="O38" s="222">
        <f>Erfassung!G43</f>
        <v>0</v>
      </c>
    </row>
    <row r="39" spans="1:15" s="69" customFormat="1" ht="12.6" customHeight="1" x14ac:dyDescent="0.2">
      <c r="A39" s="209">
        <f>Erfassung!A44</f>
        <v>0</v>
      </c>
      <c r="B39" s="210">
        <f>Erfassung!B44</f>
        <v>0</v>
      </c>
      <c r="C39" s="211">
        <f>Erfassung!H44</f>
        <v>0</v>
      </c>
      <c r="D39" s="212">
        <f>Erfassung!C44</f>
        <v>0</v>
      </c>
      <c r="E39" s="213">
        <f>Erfassung!D44</f>
        <v>0</v>
      </c>
      <c r="F39" s="214">
        <f>IF(ISNUMBER(Erfassung!C44)=FALSE,0,IF(ISNUMBER(Erfassung!D44)=FALSE,0,IF(E39-D39&lt;=0,(TIMEVALUE("23:59")-D39)*24+(1/60)+E39*24,(E39-D39)*24)))</f>
        <v>0</v>
      </c>
      <c r="G39" s="215">
        <f>MAX(0,INT(Erfassung!I44))</f>
        <v>0</v>
      </c>
      <c r="H39" s="216">
        <f>MAX(0,G39*'EGSZ Country Profile'!F$9)</f>
        <v>0</v>
      </c>
      <c r="I39" s="166">
        <f>MAX(0,(MAX(IF(F39&gt;='EGSZ Country Profile'!$D$6,'EGSZ Country Profile'!D47,IF(F39&gt;'EGSZ Country Profile'!C$6,'EGSZ Country Profile'!C47,IF('EGSZ TEC'!F39&gt;'EGSZ Country Profile'!B$6,'EGSZ Country Profile'!B47,0))),IF(F39&gt;0,IF(D39=0,'EGSZ Country Profile'!B47,IF(E39=0,'EGSZ Country Profile'!B47,0)),0)))-IF(Erfassung!T44="X",0.2*'EGSZ Country Profile'!D47)-IF(Erfassung!U44="x",0.4*'EGSZ Country Profile'!D47)-IF(Erfassung!V44="x",0.4*'EGSZ Country Profile'!D47))</f>
        <v>0</v>
      </c>
      <c r="J39" s="217">
        <f>IF((Erfassung!P44/Erfassung!$R$6+Erfassung!Q44)&gt;0,(Erfassung!P44/Erfassung!$R$6+Erfassung!Q44),'EGSZ Country Profile'!K47)</f>
        <v>0</v>
      </c>
      <c r="K39" s="218">
        <f>Erfassung!R44/Erfassung!$R$6+Erfassung!S44</f>
        <v>0</v>
      </c>
      <c r="L39" s="219">
        <f>Erfassung!W44/Erfassung!$R$6+Erfassung!X44</f>
        <v>0</v>
      </c>
      <c r="M39" s="220">
        <f t="shared" si="1"/>
        <v>0</v>
      </c>
      <c r="N39" s="221">
        <f>Erfassung!E44</f>
        <v>0</v>
      </c>
      <c r="O39" s="222">
        <f>Erfassung!G44</f>
        <v>0</v>
      </c>
    </row>
    <row r="40" spans="1:15" s="69" customFormat="1" ht="13.7" customHeight="1" thickBot="1" x14ac:dyDescent="0.25">
      <c r="A40" s="209">
        <f>Erfassung!A45</f>
        <v>0</v>
      </c>
      <c r="B40" s="210">
        <f>Erfassung!B45</f>
        <v>0</v>
      </c>
      <c r="C40" s="211">
        <f>Erfassung!H45</f>
        <v>0</v>
      </c>
      <c r="D40" s="212">
        <f>Erfassung!C45</f>
        <v>0</v>
      </c>
      <c r="E40" s="213">
        <f>Erfassung!D45</f>
        <v>0</v>
      </c>
      <c r="F40" s="214">
        <f>IF(ISNUMBER(Erfassung!C45)=FALSE,0,IF(ISNUMBER(Erfassung!D45)=FALSE,0,IF(E40-D40&lt;=0,(TIMEVALUE("23:59")-D40)*24+(1/60)+E40*24,(E40-D40)*24)))</f>
        <v>0</v>
      </c>
      <c r="G40" s="215">
        <f>MAX(0,INT(Erfassung!I45))</f>
        <v>0</v>
      </c>
      <c r="H40" s="216">
        <f>MAX(0,G40*'EGSZ Country Profile'!F$9)</f>
        <v>0</v>
      </c>
      <c r="I40" s="166">
        <f>MAX(0,(MAX(IF(F40&gt;='EGSZ Country Profile'!$D$6,'EGSZ Country Profile'!D48,IF(F40&gt;'EGSZ Country Profile'!C$6,'EGSZ Country Profile'!C48,IF('EGSZ TEC'!F40&gt;'EGSZ Country Profile'!B$6,'EGSZ Country Profile'!B48,0))),IF(F40&gt;0,IF(D40=0,'EGSZ Country Profile'!B48,IF(E40=0,'EGSZ Country Profile'!B48,0)),0)))-IF(Erfassung!T45="X",0.2*'EGSZ Country Profile'!D48)-IF(Erfassung!U45="x",0.4*'EGSZ Country Profile'!D48)-IF(Erfassung!V45="x",0.4*'EGSZ Country Profile'!D48))</f>
        <v>0</v>
      </c>
      <c r="J40" s="217">
        <f>IF((Erfassung!P45/Erfassung!$R$6+Erfassung!Q45)&gt;0,(Erfassung!P45/Erfassung!$R$6+Erfassung!Q45),'EGSZ Country Profile'!K48)</f>
        <v>0</v>
      </c>
      <c r="K40" s="218">
        <f>Erfassung!R45/Erfassung!$R$6+Erfassung!S45</f>
        <v>0</v>
      </c>
      <c r="L40" s="219">
        <f>Erfassung!W45/Erfassung!$R$6+Erfassung!X45</f>
        <v>0</v>
      </c>
      <c r="M40" s="220">
        <f t="shared" si="1"/>
        <v>0</v>
      </c>
      <c r="N40" s="221">
        <f>Erfassung!E45</f>
        <v>0</v>
      </c>
      <c r="O40" s="223">
        <f>Erfassung!G45</f>
        <v>0</v>
      </c>
    </row>
    <row r="41" spans="1:15" s="14" customFormat="1" ht="20.100000000000001" customHeight="1" thickBot="1" x14ac:dyDescent="0.25">
      <c r="A41" s="224"/>
      <c r="B41" s="225"/>
      <c r="C41" s="225"/>
      <c r="D41" s="226"/>
      <c r="E41" s="226"/>
      <c r="F41" s="226"/>
      <c r="G41" s="227">
        <f t="shared" ref="G41:M41" si="2">SUM(G10:G40)</f>
        <v>80</v>
      </c>
      <c r="H41" s="228">
        <f t="shared" si="2"/>
        <v>24</v>
      </c>
      <c r="I41" s="228">
        <f t="shared" si="2"/>
        <v>596.79999999999995</v>
      </c>
      <c r="J41" s="228">
        <f t="shared" si="2"/>
        <v>1599.1830985915494</v>
      </c>
      <c r="K41" s="228">
        <f t="shared" si="2"/>
        <v>486.55569782330349</v>
      </c>
      <c r="L41" s="228">
        <f t="shared" si="2"/>
        <v>2899.4263764404609</v>
      </c>
      <c r="M41" s="229">
        <f t="shared" si="2"/>
        <v>5605.9651728553135</v>
      </c>
      <c r="N41" s="288" t="s">
        <v>28</v>
      </c>
      <c r="O41" s="289"/>
    </row>
    <row r="42" spans="1:15" ht="13.5" thickBot="1" x14ac:dyDescent="0.25">
      <c r="A42" s="170"/>
      <c r="B42" s="170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228">
        <f>IF(Erfassung!R4=1,-H41,0)</f>
        <v>-24</v>
      </c>
      <c r="N42" s="340" t="s">
        <v>52</v>
      </c>
      <c r="O42" s="341"/>
    </row>
    <row r="43" spans="1:15" ht="13.5" thickBot="1" x14ac:dyDescent="0.25">
      <c r="A43" s="170"/>
      <c r="B43" s="170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229">
        <f>SUM(M41:M42)</f>
        <v>5581.9651728553135</v>
      </c>
      <c r="N43" s="342" t="s">
        <v>53</v>
      </c>
      <c r="O43" s="343"/>
    </row>
    <row r="52" spans="1:13" s="81" customFormat="1" ht="12" x14ac:dyDescent="0.2">
      <c r="A52" s="81" t="s">
        <v>34</v>
      </c>
      <c r="I52" s="81" t="s">
        <v>36</v>
      </c>
      <c r="M52" s="81" t="s">
        <v>35</v>
      </c>
    </row>
    <row r="53" spans="1:13" s="81" customFormat="1" ht="12" x14ac:dyDescent="0.2">
      <c r="A53" s="81" t="s">
        <v>144</v>
      </c>
      <c r="H53" s="82"/>
      <c r="I53" s="167" t="s">
        <v>38</v>
      </c>
      <c r="M53" s="82" t="s">
        <v>30</v>
      </c>
    </row>
    <row r="54" spans="1:13" x14ac:dyDescent="0.2">
      <c r="A54" s="3" t="s">
        <v>143</v>
      </c>
    </row>
  </sheetData>
  <sheetProtection algorithmName="SHA-512" hashValue="gihyNG4wlL/bf+kcXOSr6DZqx/4BUxPnDQqNu6dID8dxjN7pwpCxhATppo01inudZtd8AXGygz/ifXV0O97DFQ==" saltValue="j9uOLabe6NgsHapn5+SoSg==" spinCount="100000" sheet="1" objects="1" scenarios="1"/>
  <mergeCells count="2">
    <mergeCell ref="N42:O42"/>
    <mergeCell ref="N43:O43"/>
  </mergeCells>
  <phoneticPr fontId="0" type="noConversion"/>
  <hyperlinks>
    <hyperlink ref="M53" r:id="rId1" xr:uid="{00000000-0004-0000-0200-000000000000}"/>
    <hyperlink ref="I53" r:id="rId2" xr:uid="{00000000-0004-0000-0200-000001000000}"/>
  </hyperlinks>
  <printOptions gridLinesSet="0"/>
  <pageMargins left="0.74803149606299213" right="0.78740157480314965" top="0.98425196850393704" bottom="0.78740157480314965" header="0.59055118110236227" footer="0.59055118110236227"/>
  <pageSetup paperSize="9" scale="64" orientation="landscape" horizontalDpi="300" verticalDpi="300" r:id="rId3"/>
  <headerFooter alignWithMargins="0">
    <oddHeader xml:space="preserve">&amp;L&amp;"CorpoA,Standard"&amp;16EGSZ &amp;"CorpoS,Standard"&amp;8Wirtschaftsprüfer | Steuerberater | Rechtsanwälte&amp;R&amp;"CorpoS,Standard"&amp;12
</oddHeader>
    <oddFooter>&amp;L&amp;"CorpoS,Standard"&amp;8BCG / &amp;F / &amp;A / &amp;D /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Q62"/>
  <sheetViews>
    <sheetView showGridLines="0" workbookViewId="0">
      <selection activeCell="B14" sqref="B14"/>
    </sheetView>
  </sheetViews>
  <sheetFormatPr baseColWidth="10" defaultRowHeight="12.75" x14ac:dyDescent="0.2"/>
  <cols>
    <col min="1" max="1" width="20.85546875" style="5" customWidth="1"/>
    <col min="2" max="4" width="8.7109375" style="5" customWidth="1"/>
    <col min="5" max="5" width="3.7109375" style="5" customWidth="1"/>
    <col min="6" max="8" width="8.7109375" style="5" customWidth="1"/>
    <col min="9" max="9" width="3.7109375" style="5" customWidth="1"/>
    <col min="10" max="10" width="21" style="5" customWidth="1"/>
    <col min="11" max="11" width="8.7109375" style="5" customWidth="1"/>
    <col min="12" max="12" width="4.7109375" style="5" customWidth="1"/>
    <col min="13" max="13" width="12.7109375" style="5" customWidth="1"/>
    <col min="14" max="14" width="8.7109375" style="5" customWidth="1"/>
    <col min="15" max="17" width="11.42578125" style="5"/>
  </cols>
  <sheetData>
    <row r="1" spans="1:14" ht="15.75" x14ac:dyDescent="0.25">
      <c r="A1" s="290" t="s">
        <v>148</v>
      </c>
      <c r="B1" s="291"/>
      <c r="C1" s="291"/>
      <c r="D1" s="291"/>
      <c r="E1" s="291"/>
      <c r="H1" s="291"/>
      <c r="J1" s="292"/>
      <c r="K1" s="291"/>
      <c r="L1" s="291"/>
      <c r="M1" s="292"/>
      <c r="N1" s="291"/>
    </row>
    <row r="2" spans="1:14" ht="15.75" x14ac:dyDescent="0.25">
      <c r="A2" s="292"/>
      <c r="B2" s="291"/>
      <c r="C2" s="291"/>
      <c r="D2" s="291"/>
      <c r="E2" s="291"/>
      <c r="H2" s="291"/>
      <c r="J2" s="292"/>
      <c r="K2" s="291"/>
      <c r="L2" s="291"/>
      <c r="M2" s="292"/>
      <c r="N2" s="291"/>
    </row>
    <row r="3" spans="1:14" ht="15.75" x14ac:dyDescent="0.25">
      <c r="A3" s="292" t="s">
        <v>18</v>
      </c>
      <c r="B3" s="291"/>
      <c r="C3" s="291"/>
      <c r="D3" s="291"/>
      <c r="E3" s="291"/>
      <c r="F3" s="292" t="s">
        <v>12</v>
      </c>
      <c r="H3" s="291"/>
      <c r="J3" s="344" t="s">
        <v>19</v>
      </c>
      <c r="K3" s="344"/>
      <c r="L3" s="291"/>
      <c r="M3" s="344" t="s">
        <v>22</v>
      </c>
      <c r="N3" s="344"/>
    </row>
    <row r="4" spans="1:14" ht="15.75" x14ac:dyDescent="0.25">
      <c r="A4" s="292"/>
      <c r="B4" s="291"/>
      <c r="C4" s="291"/>
      <c r="D4" s="291"/>
      <c r="E4" s="291"/>
      <c r="H4" s="291"/>
      <c r="J4" s="292"/>
      <c r="K4" s="291"/>
      <c r="L4" s="291"/>
      <c r="M4" s="292"/>
      <c r="N4" s="291"/>
    </row>
    <row r="5" spans="1:14" ht="15.75" x14ac:dyDescent="0.25">
      <c r="A5" s="291" t="s">
        <v>62</v>
      </c>
      <c r="B5" s="293"/>
      <c r="C5" s="293"/>
      <c r="D5" s="293"/>
      <c r="E5" s="291"/>
      <c r="F5" s="291"/>
      <c r="G5" s="291"/>
      <c r="H5" s="291"/>
      <c r="J5" s="291"/>
      <c r="K5" s="293"/>
      <c r="L5" s="293"/>
      <c r="M5" s="291"/>
      <c r="N5" s="293"/>
    </row>
    <row r="6" spans="1:14" ht="15.75" x14ac:dyDescent="0.25">
      <c r="A6" s="291" t="s">
        <v>39</v>
      </c>
      <c r="B6" s="301">
        <v>8</v>
      </c>
      <c r="C6" s="301">
        <v>14</v>
      </c>
      <c r="D6" s="291">
        <v>24</v>
      </c>
      <c r="E6" s="291"/>
      <c r="F6" s="291"/>
      <c r="G6" s="291"/>
      <c r="H6" s="291"/>
      <c r="J6" s="291"/>
      <c r="K6" s="293"/>
      <c r="L6" s="293"/>
      <c r="M6" s="291"/>
      <c r="N6" s="293"/>
    </row>
    <row r="7" spans="1:14" ht="15.75" x14ac:dyDescent="0.25">
      <c r="A7" s="294"/>
      <c r="B7" s="294" t="s">
        <v>16</v>
      </c>
      <c r="C7" s="294" t="s">
        <v>16</v>
      </c>
      <c r="D7" s="294" t="s">
        <v>16</v>
      </c>
      <c r="E7" s="291"/>
      <c r="F7" s="294" t="s">
        <v>16</v>
      </c>
      <c r="G7" s="291"/>
      <c r="H7" s="291"/>
      <c r="J7" s="294"/>
      <c r="K7" s="294" t="s">
        <v>16</v>
      </c>
      <c r="L7" s="294"/>
      <c r="M7" s="294"/>
      <c r="N7" s="294" t="s">
        <v>16</v>
      </c>
    </row>
    <row r="8" spans="1:14" ht="15.75" x14ac:dyDescent="0.25">
      <c r="A8" s="294"/>
      <c r="B8" s="294"/>
      <c r="C8" s="294"/>
      <c r="D8" s="294"/>
      <c r="E8" s="291"/>
      <c r="F8" s="294"/>
      <c r="G8" s="291"/>
      <c r="H8" s="291"/>
      <c r="J8" s="294"/>
      <c r="K8" s="294"/>
      <c r="L8" s="294"/>
      <c r="M8" s="294"/>
      <c r="N8" s="294"/>
    </row>
    <row r="9" spans="1:14" ht="15.75" x14ac:dyDescent="0.25">
      <c r="A9" s="302" t="s">
        <v>60</v>
      </c>
      <c r="B9" s="301">
        <v>32</v>
      </c>
      <c r="C9" s="295">
        <f t="shared" ref="C9:C14" si="0">B9</f>
        <v>32</v>
      </c>
      <c r="D9" s="301">
        <v>48</v>
      </c>
      <c r="E9" s="291"/>
      <c r="F9" s="301">
        <v>0.3</v>
      </c>
      <c r="G9" s="291" t="s">
        <v>14</v>
      </c>
      <c r="H9" s="291"/>
      <c r="J9" s="296" t="str">
        <f>A9</f>
        <v>China - Allgemein</v>
      </c>
      <c r="K9" s="300">
        <v>112</v>
      </c>
      <c r="L9" s="291"/>
      <c r="M9" s="291" t="s">
        <v>13</v>
      </c>
      <c r="N9" s="300">
        <v>2.17</v>
      </c>
    </row>
    <row r="10" spans="1:14" ht="15.75" x14ac:dyDescent="0.25">
      <c r="A10" s="302" t="s">
        <v>145</v>
      </c>
      <c r="B10" s="301">
        <v>24</v>
      </c>
      <c r="C10" s="295">
        <f t="shared" ref="C10" si="1">B10</f>
        <v>24</v>
      </c>
      <c r="D10" s="301">
        <v>36</v>
      </c>
      <c r="E10" s="291"/>
      <c r="F10" s="291"/>
      <c r="G10" s="291"/>
      <c r="H10" s="291"/>
      <c r="J10" s="296" t="str">
        <f t="shared" ref="J10" si="2">A10</f>
        <v>Canton</v>
      </c>
      <c r="K10" s="300">
        <v>150</v>
      </c>
      <c r="L10" s="291"/>
      <c r="M10" s="291" t="s">
        <v>23</v>
      </c>
      <c r="N10" s="300">
        <v>4.13</v>
      </c>
    </row>
    <row r="11" spans="1:14" ht="15.75" x14ac:dyDescent="0.25">
      <c r="A11" s="302" t="s">
        <v>56</v>
      </c>
      <c r="B11" s="301">
        <v>28</v>
      </c>
      <c r="C11" s="295">
        <f t="shared" si="0"/>
        <v>28</v>
      </c>
      <c r="D11" s="301">
        <v>41</v>
      </c>
      <c r="E11" s="291"/>
      <c r="F11" s="291"/>
      <c r="G11" s="291"/>
      <c r="H11" s="291"/>
      <c r="J11" s="296" t="str">
        <f t="shared" ref="J11:J14" si="3">A11</f>
        <v>Chengdu</v>
      </c>
      <c r="K11" s="300">
        <v>131</v>
      </c>
      <c r="L11" s="291"/>
      <c r="M11" s="291" t="s">
        <v>24</v>
      </c>
      <c r="N11" s="300">
        <v>4.13</v>
      </c>
    </row>
    <row r="12" spans="1:14" ht="15.75" x14ac:dyDescent="0.25">
      <c r="A12" s="302" t="s">
        <v>87</v>
      </c>
      <c r="B12" s="301">
        <v>48</v>
      </c>
      <c r="C12" s="295">
        <f t="shared" si="0"/>
        <v>48</v>
      </c>
      <c r="D12" s="301">
        <v>71</v>
      </c>
      <c r="E12" s="291"/>
      <c r="F12" s="291"/>
      <c r="G12" s="291"/>
      <c r="H12" s="291"/>
      <c r="J12" s="296" t="str">
        <f t="shared" si="3"/>
        <v>Hong -kong</v>
      </c>
      <c r="K12" s="300">
        <v>169</v>
      </c>
      <c r="L12" s="291"/>
      <c r="M12" s="291"/>
      <c r="N12" s="297"/>
    </row>
    <row r="13" spans="1:14" ht="15.75" x14ac:dyDescent="0.25">
      <c r="A13" s="302" t="s">
        <v>55</v>
      </c>
      <c r="B13" s="301">
        <v>20</v>
      </c>
      <c r="C13" s="295">
        <f t="shared" si="0"/>
        <v>20</v>
      </c>
      <c r="D13" s="301">
        <v>30</v>
      </c>
      <c r="E13" s="291"/>
      <c r="F13" s="291"/>
      <c r="G13" s="291"/>
      <c r="H13" s="291"/>
      <c r="J13" s="296" t="str">
        <f t="shared" si="3"/>
        <v>Peking</v>
      </c>
      <c r="K13" s="300">
        <v>185</v>
      </c>
      <c r="L13" s="291"/>
      <c r="M13" s="291"/>
      <c r="N13" s="297"/>
    </row>
    <row r="14" spans="1:14" ht="15.75" x14ac:dyDescent="0.25">
      <c r="A14" s="302" t="s">
        <v>86</v>
      </c>
      <c r="B14" s="301">
        <v>39</v>
      </c>
      <c r="C14" s="295">
        <f t="shared" si="0"/>
        <v>39</v>
      </c>
      <c r="D14" s="301">
        <v>58</v>
      </c>
      <c r="E14" s="291"/>
      <c r="J14" s="296" t="str">
        <f t="shared" si="3"/>
        <v>Shanghai</v>
      </c>
      <c r="K14" s="300">
        <v>217</v>
      </c>
      <c r="L14" s="291"/>
      <c r="M14" s="291"/>
      <c r="N14" s="297"/>
    </row>
    <row r="15" spans="1:14" ht="15.75" x14ac:dyDescent="0.25">
      <c r="A15" s="296"/>
      <c r="B15" s="291"/>
      <c r="C15" s="291"/>
      <c r="D15" s="291"/>
      <c r="E15" s="291"/>
      <c r="J15" s="296"/>
      <c r="K15" s="297"/>
      <c r="L15" s="291"/>
      <c r="M15" s="291"/>
      <c r="N15" s="297"/>
    </row>
    <row r="16" spans="1:14" ht="15.75" x14ac:dyDescent="0.25">
      <c r="A16" s="298" t="s">
        <v>63</v>
      </c>
      <c r="B16" s="344" t="s">
        <v>64</v>
      </c>
      <c r="C16" s="344"/>
      <c r="D16" s="344"/>
      <c r="E16" s="291"/>
      <c r="J16" s="344" t="s">
        <v>19</v>
      </c>
      <c r="K16" s="344"/>
      <c r="L16" s="291"/>
      <c r="M16" s="291"/>
      <c r="N16" s="297"/>
    </row>
    <row r="17" spans="1:14" ht="15.75" x14ac:dyDescent="0.25">
      <c r="A17" s="299"/>
      <c r="B17" s="293"/>
      <c r="C17" s="293"/>
      <c r="D17" s="293"/>
      <c r="E17" s="291"/>
      <c r="J17" s="296"/>
      <c r="K17" s="297"/>
      <c r="L17" s="291"/>
      <c r="M17" s="291"/>
      <c r="N17" s="291"/>
    </row>
    <row r="18" spans="1:14" ht="15.75" x14ac:dyDescent="0.25">
      <c r="A18" s="291">
        <v>1</v>
      </c>
      <c r="B18" s="291">
        <f>IF(ISBLANK(Erfassung!J15)=FALSE,$B$9,IF(ISBLANK(Erfassung!K15)=FALSE,$B$10,IF(ISBLANK(Erfassung!L15)=FALSE,$B$11,IF(ISBLANK(Erfassung!M15)=FALSE,$B$12,IF(ISBLANK(Erfassung!N15)=FALSE,$B$13,IF(ISBLANK(Erfassung!O15)=FALSE,$B$14,0))))))</f>
        <v>20</v>
      </c>
      <c r="C18" s="291">
        <f>IF(ISBLANK(Erfassung!J15)=FALSE,C$9,IF(ISBLANK(Erfassung!K15)=FALSE,C$10,IF(ISBLANK(Erfassung!L15)=FALSE,C$11,IF(ISBLANK(Erfassung!M15)=FALSE,C$12,IF(ISBLANK(Erfassung!N15)=FALSE,C$13,IF(ISBLANK(Erfassung!O15)=FALSE,C$14,0))))))</f>
        <v>20</v>
      </c>
      <c r="D18" s="291">
        <f>IF(ISBLANK(Erfassung!J15)=FALSE,$D$9,IF(ISBLANK(Erfassung!K15)=FALSE,$D$10,IF(ISBLANK(Erfassung!L15)=FALSE,$D$11,IF(ISBLANK(Erfassung!M15)=FALSE,$D$12,IF(ISBLANK(Erfassung!N15)=FALSE,$D$13,IF(ISBLANK(Erfassung!O15)=FALSE,$D$14,0))))))</f>
        <v>30</v>
      </c>
      <c r="E18" s="291"/>
      <c r="J18" s="291"/>
      <c r="K18" s="291">
        <f>IF(Erfassung!J15="P",K$9,IF(Erfassung!K15="P",K$10,IF(Erfassung!L15="P",K$11,IF(Erfassung!M15="P",K$12,IF(Erfassung!N15="P",K$13,IF(Erfassung!O15="P",K$14,0))))))</f>
        <v>185</v>
      </c>
    </row>
    <row r="19" spans="1:14" ht="15.75" x14ac:dyDescent="0.25">
      <c r="A19" s="5">
        <f>A18+1</f>
        <v>2</v>
      </c>
      <c r="B19" s="291">
        <f>IF(ISBLANK(Erfassung!J16)=FALSE,$B$9,IF(ISBLANK(Erfassung!K16)=FALSE,$B$10,IF(ISBLANK(Erfassung!L16)=FALSE,$B$11,IF(ISBLANK(Erfassung!M16)=FALSE,$B$12,IF(ISBLANK(Erfassung!N16)=FALSE,$B$13,IF(ISBLANK(Erfassung!O16)=FALSE,$B$14,0))))))</f>
        <v>20</v>
      </c>
      <c r="C19" s="291">
        <f>IF(ISBLANK(Erfassung!J16)=FALSE,C$9,IF(ISBLANK(Erfassung!K16)=FALSE,C$10,IF(ISBLANK(Erfassung!L16)=FALSE,C$11,IF(ISBLANK(Erfassung!M16)=FALSE,C$12,IF(ISBLANK(Erfassung!N16)=FALSE,C$13,IF(ISBLANK(Erfassung!O16)=FALSE,C$14,0))))))</f>
        <v>20</v>
      </c>
      <c r="D19" s="291">
        <f>IF(ISBLANK(Erfassung!J16)=FALSE,$D$9,IF(ISBLANK(Erfassung!K16)=FALSE,$D$10,IF(ISBLANK(Erfassung!L16)=FALSE,$D$11,IF(ISBLANK(Erfassung!M16)=FALSE,$D$12,IF(ISBLANK(Erfassung!N16)=FALSE,$D$13,IF(ISBLANK(Erfassung!O16)=FALSE,$D$14,0))))))</f>
        <v>30</v>
      </c>
      <c r="E19" s="291"/>
      <c r="J19" s="291"/>
      <c r="K19" s="291">
        <f>IF(Erfassung!J16="P",K$9,IF(Erfassung!K16="P",K$10,IF(Erfassung!L16="P",K$11,IF(Erfassung!M16="P",K$12,IF(Erfassung!N16="P",K$13,IF(Erfassung!O16="P",K$14,0))))))</f>
        <v>0</v>
      </c>
    </row>
    <row r="20" spans="1:14" ht="15.75" x14ac:dyDescent="0.25">
      <c r="A20" s="5">
        <f t="shared" ref="A20:A48" si="4">A19+1</f>
        <v>3</v>
      </c>
      <c r="B20" s="291">
        <f>IF(ISBLANK(Erfassung!J17)=FALSE,$B$9,IF(ISBLANK(Erfassung!K17)=FALSE,$B$10,IF(ISBLANK(Erfassung!L17)=FALSE,$B$11,IF(ISBLANK(Erfassung!M17)=FALSE,$B$12,IF(ISBLANK(Erfassung!N17)=FALSE,$B$13,IF(ISBLANK(Erfassung!O17)=FALSE,$B$14,0))))))</f>
        <v>20</v>
      </c>
      <c r="C20" s="291">
        <f>IF(ISBLANK(Erfassung!J17)=FALSE,C$9,IF(ISBLANK(Erfassung!K17)=FALSE,C$10,IF(ISBLANK(Erfassung!L17)=FALSE,C$11,IF(ISBLANK(Erfassung!M17)=FALSE,C$12,IF(ISBLANK(Erfassung!N17)=FALSE,C$13,IF(ISBLANK(Erfassung!O17)=FALSE,C$14,0))))))</f>
        <v>20</v>
      </c>
      <c r="D20" s="291">
        <f>IF(ISBLANK(Erfassung!J17)=FALSE,$D$9,IF(ISBLANK(Erfassung!K17)=FALSE,$D$10,IF(ISBLANK(Erfassung!L17)=FALSE,$D$11,IF(ISBLANK(Erfassung!M17)=FALSE,$D$12,IF(ISBLANK(Erfassung!N17)=FALSE,$D$13,IF(ISBLANK(Erfassung!O17)=FALSE,$D$14,0))))))</f>
        <v>30</v>
      </c>
      <c r="E20" s="291"/>
      <c r="J20" s="291"/>
      <c r="K20" s="291">
        <f>IF(Erfassung!J17="P",K$9,IF(Erfassung!K17="P",K$10,IF(Erfassung!L17="P",K$11,IF(Erfassung!M17="P",K$12,IF(Erfassung!N17="P",K$13,IF(Erfassung!O17="P",K$14,0))))))</f>
        <v>0</v>
      </c>
      <c r="L20" s="291"/>
      <c r="M20" s="291"/>
      <c r="N20" s="291"/>
    </row>
    <row r="21" spans="1:14" ht="15.75" x14ac:dyDescent="0.25">
      <c r="A21" s="5">
        <f t="shared" si="4"/>
        <v>4</v>
      </c>
      <c r="B21" s="291">
        <f>IF(ISBLANK(Erfassung!J18)=FALSE,$B$9,IF(ISBLANK(Erfassung!K18)=FALSE,$B$10,IF(ISBLANK(Erfassung!L18)=FALSE,$B$11,IF(ISBLANK(Erfassung!M18)=FALSE,$B$12,IF(ISBLANK(Erfassung!N18)=FALSE,$B$13,IF(ISBLANK(Erfassung!O18)=FALSE,$B$14,0))))))</f>
        <v>20</v>
      </c>
      <c r="C21" s="291">
        <f>IF(ISBLANK(Erfassung!J18)=FALSE,C$9,IF(ISBLANK(Erfassung!K18)=FALSE,C$10,IF(ISBLANK(Erfassung!L18)=FALSE,C$11,IF(ISBLANK(Erfassung!M18)=FALSE,C$12,IF(ISBLANK(Erfassung!N18)=FALSE,C$13,IF(ISBLANK(Erfassung!O18)=FALSE,C$14,0))))))</f>
        <v>20</v>
      </c>
      <c r="D21" s="291">
        <f>IF(ISBLANK(Erfassung!J18)=FALSE,$D$9,IF(ISBLANK(Erfassung!K18)=FALSE,$D$10,IF(ISBLANK(Erfassung!L18)=FALSE,$D$11,IF(ISBLANK(Erfassung!M18)=FALSE,$D$12,IF(ISBLANK(Erfassung!N18)=FALSE,$D$13,IF(ISBLANK(Erfassung!O18)=FALSE,$D$14,0))))))</f>
        <v>30</v>
      </c>
      <c r="E21" s="291"/>
      <c r="J21" s="291"/>
      <c r="K21" s="291">
        <f>IF(Erfassung!J18="P",K$9,IF(Erfassung!K18="P",K$10,IF(Erfassung!L18="P",K$11,IF(Erfassung!M18="P",K$12,IF(Erfassung!N18="P",K$13,IF(Erfassung!O18="P",K$14,0))))))</f>
        <v>0</v>
      </c>
      <c r="L21" s="291"/>
      <c r="M21" s="291"/>
      <c r="N21" s="291"/>
    </row>
    <row r="22" spans="1:14" ht="15.75" x14ac:dyDescent="0.25">
      <c r="A22" s="5">
        <f t="shared" si="4"/>
        <v>5</v>
      </c>
      <c r="B22" s="291">
        <f>IF(ISBLANK(Erfassung!J19)=FALSE,$B$9,IF(ISBLANK(Erfassung!K19)=FALSE,$B$10,IF(ISBLANK(Erfassung!L19)=FALSE,$B$11,IF(ISBLANK(Erfassung!M19)=FALSE,$B$12,IF(ISBLANK(Erfassung!N19)=FALSE,$B$13,IF(ISBLANK(Erfassung!O19)=FALSE,$B$14,0))))))</f>
        <v>0</v>
      </c>
      <c r="C22" s="291">
        <f>IF(ISBLANK(Erfassung!J19)=FALSE,C$9,IF(ISBLANK(Erfassung!K19)=FALSE,C$10,IF(ISBLANK(Erfassung!L19)=FALSE,C$11,IF(ISBLANK(Erfassung!M19)=FALSE,C$12,IF(ISBLANK(Erfassung!N19)=FALSE,C$13,IF(ISBLANK(Erfassung!O19)=FALSE,C$14,0))))))</f>
        <v>0</v>
      </c>
      <c r="D22" s="291">
        <f>IF(ISBLANK(Erfassung!J19)=FALSE,$D$9,IF(ISBLANK(Erfassung!K19)=FALSE,$D$10,IF(ISBLANK(Erfassung!L19)=FALSE,$D$11,IF(ISBLANK(Erfassung!M19)=FALSE,$D$12,IF(ISBLANK(Erfassung!N19)=FALSE,$D$13,IF(ISBLANK(Erfassung!O19)=FALSE,$D$14,0))))))</f>
        <v>0</v>
      </c>
      <c r="E22" s="291"/>
      <c r="J22" s="291"/>
      <c r="K22" s="291">
        <f>IF(Erfassung!J19="P",K$9,IF(Erfassung!K19="P",K$10,IF(Erfassung!L19="P",K$11,IF(Erfassung!M19="P",K$12,IF(Erfassung!N19="P",K$13,IF(Erfassung!O19="P",K$14,0))))))</f>
        <v>0</v>
      </c>
      <c r="L22" s="291"/>
      <c r="M22" s="291"/>
      <c r="N22" s="291"/>
    </row>
    <row r="23" spans="1:14" ht="15.75" x14ac:dyDescent="0.25">
      <c r="A23" s="5">
        <f t="shared" si="4"/>
        <v>6</v>
      </c>
      <c r="B23" s="291">
        <f>IF(ISBLANK(Erfassung!J20)=FALSE,$B$9,IF(ISBLANK(Erfassung!K20)=FALSE,$B$10,IF(ISBLANK(Erfassung!L20)=FALSE,$B$11,IF(ISBLANK(Erfassung!M20)=FALSE,$B$12,IF(ISBLANK(Erfassung!N20)=FALSE,$B$13,IF(ISBLANK(Erfassung!O20)=FALSE,$B$14,0))))))</f>
        <v>39</v>
      </c>
      <c r="C23" s="291">
        <f>IF(ISBLANK(Erfassung!J20)=FALSE,C$9,IF(ISBLANK(Erfassung!K20)=FALSE,C$10,IF(ISBLANK(Erfassung!L20)=FALSE,C$11,IF(ISBLANK(Erfassung!M20)=FALSE,C$12,IF(ISBLANK(Erfassung!N20)=FALSE,C$13,IF(ISBLANK(Erfassung!O20)=FALSE,C$14,0))))))</f>
        <v>39</v>
      </c>
      <c r="D23" s="291">
        <f>IF(ISBLANK(Erfassung!J20)=FALSE,$D$9,IF(ISBLANK(Erfassung!K20)=FALSE,$D$10,IF(ISBLANK(Erfassung!L20)=FALSE,$D$11,IF(ISBLANK(Erfassung!M20)=FALSE,$D$12,IF(ISBLANK(Erfassung!N20)=FALSE,$D$13,IF(ISBLANK(Erfassung!O20)=FALSE,$D$14,0))))))</f>
        <v>58</v>
      </c>
      <c r="E23" s="291"/>
      <c r="J23" s="291"/>
      <c r="K23" s="291">
        <f>IF(Erfassung!J20="P",K$9,IF(Erfassung!K20="P",K$10,IF(Erfassung!L20="P",K$11,IF(Erfassung!M20="P",K$12,IF(Erfassung!N20="P",K$13,IF(Erfassung!O20="P",K$14,0))))))</f>
        <v>217</v>
      </c>
    </row>
    <row r="24" spans="1:14" ht="15.75" x14ac:dyDescent="0.25">
      <c r="A24" s="5">
        <f t="shared" si="4"/>
        <v>7</v>
      </c>
      <c r="B24" s="291">
        <f>IF(ISBLANK(Erfassung!J21)=FALSE,$B$9,IF(ISBLANK(Erfassung!K21)=FALSE,$B$10,IF(ISBLANK(Erfassung!L21)=FALSE,$B$11,IF(ISBLANK(Erfassung!M21)=FALSE,$B$12,IF(ISBLANK(Erfassung!N21)=FALSE,$B$13,IF(ISBLANK(Erfassung!O21)=FALSE,$B$14,0))))))</f>
        <v>39</v>
      </c>
      <c r="C24" s="291">
        <f>IF(ISBLANK(Erfassung!J21)=FALSE,C$9,IF(ISBLANK(Erfassung!K21)=FALSE,C$10,IF(ISBLANK(Erfassung!L21)=FALSE,C$11,IF(ISBLANK(Erfassung!M21)=FALSE,C$12,IF(ISBLANK(Erfassung!N21)=FALSE,C$13,IF(ISBLANK(Erfassung!O21)=FALSE,C$14,0))))))</f>
        <v>39</v>
      </c>
      <c r="D24" s="291">
        <f>IF(ISBLANK(Erfassung!J21)=FALSE,$D$9,IF(ISBLANK(Erfassung!K21)=FALSE,$D$10,IF(ISBLANK(Erfassung!L21)=FALSE,$D$11,IF(ISBLANK(Erfassung!M21)=FALSE,$D$12,IF(ISBLANK(Erfassung!N21)=FALSE,$D$13,IF(ISBLANK(Erfassung!O21)=FALSE,$D$14,0))))))</f>
        <v>58</v>
      </c>
      <c r="E24" s="291"/>
      <c r="J24" s="291"/>
      <c r="K24" s="291">
        <f>IF(Erfassung!J21="P",K$9,IF(Erfassung!K21="P",K$10,IF(Erfassung!L21="P",K$11,IF(Erfassung!M21="P",K$12,IF(Erfassung!N21="P",K$13,IF(Erfassung!O21="P",K$14,0))))))</f>
        <v>0</v>
      </c>
    </row>
    <row r="25" spans="1:14" ht="15.75" x14ac:dyDescent="0.25">
      <c r="A25" s="5">
        <f t="shared" si="4"/>
        <v>8</v>
      </c>
      <c r="B25" s="291">
        <f>IF(ISBLANK(Erfassung!J22)=FALSE,$B$9,IF(ISBLANK(Erfassung!K22)=FALSE,$B$10,IF(ISBLANK(Erfassung!L22)=FALSE,$B$11,IF(ISBLANK(Erfassung!M22)=FALSE,$B$12,IF(ISBLANK(Erfassung!N22)=FALSE,$B$13,IF(ISBLANK(Erfassung!O22)=FALSE,$B$14,0))))))</f>
        <v>39</v>
      </c>
      <c r="C25" s="291">
        <f>IF(ISBLANK(Erfassung!J22)=FALSE,C$9,IF(ISBLANK(Erfassung!K22)=FALSE,C$10,IF(ISBLANK(Erfassung!L22)=FALSE,C$11,IF(ISBLANK(Erfassung!M22)=FALSE,C$12,IF(ISBLANK(Erfassung!N22)=FALSE,C$13,IF(ISBLANK(Erfassung!O22)=FALSE,C$14,0))))))</f>
        <v>39</v>
      </c>
      <c r="D25" s="291">
        <f>IF(ISBLANK(Erfassung!J22)=FALSE,$D$9,IF(ISBLANK(Erfassung!K22)=FALSE,$D$10,IF(ISBLANK(Erfassung!L22)=FALSE,$D$11,IF(ISBLANK(Erfassung!M22)=FALSE,$D$12,IF(ISBLANK(Erfassung!N22)=FALSE,$D$13,IF(ISBLANK(Erfassung!O22)=FALSE,$D$14,0))))))</f>
        <v>58</v>
      </c>
      <c r="E25" s="291"/>
      <c r="J25" s="291"/>
      <c r="K25" s="291">
        <f>IF(Erfassung!J22="P",K$9,IF(Erfassung!K22="P",K$10,IF(Erfassung!L22="P",K$11,IF(Erfassung!M22="P",K$12,IF(Erfassung!N22="P",K$13,IF(Erfassung!O22="P",K$14,0))))))</f>
        <v>0</v>
      </c>
    </row>
    <row r="26" spans="1:14" ht="15.75" x14ac:dyDescent="0.25">
      <c r="A26" s="5">
        <f t="shared" si="4"/>
        <v>9</v>
      </c>
      <c r="B26" s="291">
        <f>IF(ISBLANK(Erfassung!J23)=FALSE,$B$9,IF(ISBLANK(Erfassung!K23)=FALSE,$B$10,IF(ISBLANK(Erfassung!L23)=FALSE,$B$11,IF(ISBLANK(Erfassung!M23)=FALSE,$B$12,IF(ISBLANK(Erfassung!N23)=FALSE,$B$13,IF(ISBLANK(Erfassung!O23)=FALSE,$B$14,0))))))</f>
        <v>39</v>
      </c>
      <c r="C26" s="291">
        <f>IF(ISBLANK(Erfassung!J23)=FALSE,C$9,IF(ISBLANK(Erfassung!K23)=FALSE,C$10,IF(ISBLANK(Erfassung!L23)=FALSE,C$11,IF(ISBLANK(Erfassung!M23)=FALSE,C$12,IF(ISBLANK(Erfassung!N23)=FALSE,C$13,IF(ISBLANK(Erfassung!O23)=FALSE,C$14,0))))))</f>
        <v>39</v>
      </c>
      <c r="D26" s="291">
        <f>IF(ISBLANK(Erfassung!J23)=FALSE,$D$9,IF(ISBLANK(Erfassung!K23)=FALSE,$D$10,IF(ISBLANK(Erfassung!L23)=FALSE,$D$11,IF(ISBLANK(Erfassung!M23)=FALSE,$D$12,IF(ISBLANK(Erfassung!N23)=FALSE,$D$13,IF(ISBLANK(Erfassung!O23)=FALSE,$D$14,0))))))</f>
        <v>58</v>
      </c>
      <c r="E26" s="291"/>
      <c r="J26" s="291"/>
      <c r="K26" s="291">
        <f>IF(Erfassung!J23="P",K$9,IF(Erfassung!K23="P",K$10,IF(Erfassung!L23="P",K$11,IF(Erfassung!M23="P",K$12,IF(Erfassung!N23="P",K$13,IF(Erfassung!O23="P",K$14,0))))))</f>
        <v>0</v>
      </c>
    </row>
    <row r="27" spans="1:14" ht="15.75" x14ac:dyDescent="0.25">
      <c r="A27" s="5">
        <f t="shared" si="4"/>
        <v>10</v>
      </c>
      <c r="B27" s="291">
        <f>IF(ISBLANK(Erfassung!J24)=FALSE,$B$9,IF(ISBLANK(Erfassung!K24)=FALSE,$B$10,IF(ISBLANK(Erfassung!L24)=FALSE,$B$11,IF(ISBLANK(Erfassung!M24)=FALSE,$B$12,IF(ISBLANK(Erfassung!N24)=FALSE,$B$13,IF(ISBLANK(Erfassung!O24)=FALSE,$B$14,0))))))</f>
        <v>39</v>
      </c>
      <c r="C27" s="291">
        <f>IF(ISBLANK(Erfassung!J24)=FALSE,C$9,IF(ISBLANK(Erfassung!K24)=FALSE,C$10,IF(ISBLANK(Erfassung!L24)=FALSE,C$11,IF(ISBLANK(Erfassung!M24)=FALSE,C$12,IF(ISBLANK(Erfassung!N24)=FALSE,C$13,IF(ISBLANK(Erfassung!O24)=FALSE,C$14,0))))))</f>
        <v>39</v>
      </c>
      <c r="D27" s="291">
        <f>IF(ISBLANK(Erfassung!J24)=FALSE,$D$9,IF(ISBLANK(Erfassung!K24)=FALSE,$D$10,IF(ISBLANK(Erfassung!L24)=FALSE,$D$11,IF(ISBLANK(Erfassung!M24)=FALSE,$D$12,IF(ISBLANK(Erfassung!N24)=FALSE,$D$13,IF(ISBLANK(Erfassung!O24)=FALSE,$D$14,0))))))</f>
        <v>58</v>
      </c>
      <c r="E27" s="291"/>
      <c r="J27" s="291"/>
      <c r="K27" s="291">
        <f>IF(Erfassung!J24="P",K$9,IF(Erfassung!K24="P",K$10,IF(Erfassung!L24="P",K$11,IF(Erfassung!M24="P",K$12,IF(Erfassung!N24="P",K$13,IF(Erfassung!O24="P",K$14,0))))))</f>
        <v>0</v>
      </c>
    </row>
    <row r="28" spans="1:14" ht="15.75" x14ac:dyDescent="0.25">
      <c r="A28" s="5">
        <f t="shared" si="4"/>
        <v>11</v>
      </c>
      <c r="B28" s="291">
        <f>IF(ISBLANK(Erfassung!J25)=FALSE,$B$9,IF(ISBLANK(Erfassung!K25)=FALSE,$B$10,IF(ISBLANK(Erfassung!L25)=FALSE,$B$11,IF(ISBLANK(Erfassung!M25)=FALSE,$B$12,IF(ISBLANK(Erfassung!N25)=FALSE,$B$13,IF(ISBLANK(Erfassung!O25)=FALSE,$B$14,0))))))</f>
        <v>48</v>
      </c>
      <c r="C28" s="291">
        <f>IF(ISBLANK(Erfassung!J25)=FALSE,C$9,IF(ISBLANK(Erfassung!K25)=FALSE,C$10,IF(ISBLANK(Erfassung!L25)=FALSE,C$11,IF(ISBLANK(Erfassung!M25)=FALSE,C$12,IF(ISBLANK(Erfassung!N25)=FALSE,C$13,IF(ISBLANK(Erfassung!O25)=FALSE,C$14,0))))))</f>
        <v>48</v>
      </c>
      <c r="D28" s="291">
        <f>IF(ISBLANK(Erfassung!J25)=FALSE,$D$9,IF(ISBLANK(Erfassung!K25)=FALSE,$D$10,IF(ISBLANK(Erfassung!L25)=FALSE,$D$11,IF(ISBLANK(Erfassung!M25)=FALSE,$D$12,IF(ISBLANK(Erfassung!N25)=FALSE,$D$13,IF(ISBLANK(Erfassung!O25)=FALSE,$D$14,0))))))</f>
        <v>71</v>
      </c>
      <c r="E28" s="291"/>
      <c r="J28" s="291"/>
      <c r="K28" s="291">
        <f>IF(Erfassung!J25="P",K$9,IF(Erfassung!K25="P",K$10,IF(Erfassung!L25="P",K$11,IF(Erfassung!M25="P",K$12,IF(Erfassung!N25="P",K$13,IF(Erfassung!O25="P",K$14,0))))))</f>
        <v>0</v>
      </c>
    </row>
    <row r="29" spans="1:14" ht="15.75" x14ac:dyDescent="0.25">
      <c r="A29" s="5">
        <f t="shared" si="4"/>
        <v>12</v>
      </c>
      <c r="B29" s="291">
        <f>IF(ISBLANK(Erfassung!J26)=FALSE,$B$9,IF(ISBLANK(Erfassung!K26)=FALSE,$B$10,IF(ISBLANK(Erfassung!L26)=FALSE,$B$11,IF(ISBLANK(Erfassung!M26)=FALSE,$B$12,IF(ISBLANK(Erfassung!N26)=FALSE,$B$13,IF(ISBLANK(Erfassung!O26)=FALSE,$B$14,0))))))</f>
        <v>48</v>
      </c>
      <c r="C29" s="291">
        <f>IF(ISBLANK(Erfassung!J26)=FALSE,C$9,IF(ISBLANK(Erfassung!K26)=FALSE,C$10,IF(ISBLANK(Erfassung!L26)=FALSE,C$11,IF(ISBLANK(Erfassung!M26)=FALSE,C$12,IF(ISBLANK(Erfassung!N26)=FALSE,C$13,IF(ISBLANK(Erfassung!O26)=FALSE,C$14,0))))))</f>
        <v>48</v>
      </c>
      <c r="D29" s="291">
        <f>IF(ISBLANK(Erfassung!J26)=FALSE,$D$9,IF(ISBLANK(Erfassung!K26)=FALSE,$D$10,IF(ISBLANK(Erfassung!L26)=FALSE,$D$11,IF(ISBLANK(Erfassung!M26)=FALSE,$D$12,IF(ISBLANK(Erfassung!N26)=FALSE,$D$13,IF(ISBLANK(Erfassung!O26)=FALSE,$D$14,0))))))</f>
        <v>71</v>
      </c>
      <c r="E29" s="291"/>
      <c r="J29" s="291"/>
      <c r="K29" s="291">
        <f>IF(Erfassung!J26="P",K$9,IF(Erfassung!K26="P",K$10,IF(Erfassung!L26="P",K$11,IF(Erfassung!M26="P",K$12,IF(Erfassung!N26="P",K$13,IF(Erfassung!O26="P",K$14,0))))))</f>
        <v>0</v>
      </c>
    </row>
    <row r="30" spans="1:14" ht="15.75" x14ac:dyDescent="0.25">
      <c r="A30" s="5">
        <f t="shared" si="4"/>
        <v>13</v>
      </c>
      <c r="B30" s="291">
        <f>IF(ISBLANK(Erfassung!J27)=FALSE,$B$9,IF(ISBLANK(Erfassung!K27)=FALSE,$B$10,IF(ISBLANK(Erfassung!L27)=FALSE,$B$11,IF(ISBLANK(Erfassung!M27)=FALSE,$B$12,IF(ISBLANK(Erfassung!N27)=FALSE,$B$13,IF(ISBLANK(Erfassung!O27)=FALSE,$B$14,0))))))</f>
        <v>48</v>
      </c>
      <c r="C30" s="291">
        <f>IF(ISBLANK(Erfassung!J27)=FALSE,C$9,IF(ISBLANK(Erfassung!K27)=FALSE,C$10,IF(ISBLANK(Erfassung!L27)=FALSE,C$11,IF(ISBLANK(Erfassung!M27)=FALSE,C$12,IF(ISBLANK(Erfassung!N27)=FALSE,C$13,IF(ISBLANK(Erfassung!O27)=FALSE,C$14,0))))))</f>
        <v>48</v>
      </c>
      <c r="D30" s="291">
        <f>IF(ISBLANK(Erfassung!J27)=FALSE,$D$9,IF(ISBLANK(Erfassung!K27)=FALSE,$D$10,IF(ISBLANK(Erfassung!L27)=FALSE,$D$11,IF(ISBLANK(Erfassung!M27)=FALSE,$D$12,IF(ISBLANK(Erfassung!N27)=FALSE,$D$13,IF(ISBLANK(Erfassung!O27)=FALSE,$D$14,0))))))</f>
        <v>71</v>
      </c>
      <c r="E30" s="291"/>
      <c r="J30" s="291"/>
      <c r="K30" s="291">
        <f>IF(Erfassung!J27="P",K$9,IF(Erfassung!K27="P",K$10,IF(Erfassung!L27="P",K$11,IF(Erfassung!M27="P",K$12,IF(Erfassung!N27="P",K$13,IF(Erfassung!O27="P",K$14,0))))))</f>
        <v>0</v>
      </c>
    </row>
    <row r="31" spans="1:14" ht="15.75" x14ac:dyDescent="0.25">
      <c r="A31" s="5">
        <f t="shared" si="4"/>
        <v>14</v>
      </c>
      <c r="B31" s="291">
        <f>IF(ISBLANK(Erfassung!J28)=FALSE,$B$9,IF(ISBLANK(Erfassung!K28)=FALSE,$B$10,IF(ISBLANK(Erfassung!L28)=FALSE,$B$11,IF(ISBLANK(Erfassung!M28)=FALSE,$B$12,IF(ISBLANK(Erfassung!N28)=FALSE,$B$13,IF(ISBLANK(Erfassung!O28)=FALSE,$B$14,0))))))</f>
        <v>48</v>
      </c>
      <c r="C31" s="291">
        <f>IF(ISBLANK(Erfassung!J28)=FALSE,C$9,IF(ISBLANK(Erfassung!K28)=FALSE,C$10,IF(ISBLANK(Erfassung!L28)=FALSE,C$11,IF(ISBLANK(Erfassung!M28)=FALSE,C$12,IF(ISBLANK(Erfassung!N28)=FALSE,C$13,IF(ISBLANK(Erfassung!O28)=FALSE,C$14,0))))))</f>
        <v>48</v>
      </c>
      <c r="D31" s="291">
        <f>IF(ISBLANK(Erfassung!J28)=FALSE,$D$9,IF(ISBLANK(Erfassung!K28)=FALSE,$D$10,IF(ISBLANK(Erfassung!L28)=FALSE,$D$11,IF(ISBLANK(Erfassung!M28)=FALSE,$D$12,IF(ISBLANK(Erfassung!N28)=FALSE,$D$13,IF(ISBLANK(Erfassung!O28)=FALSE,$D$14,0))))))</f>
        <v>71</v>
      </c>
      <c r="E31" s="291"/>
      <c r="J31" s="291"/>
      <c r="K31" s="291">
        <f>IF(Erfassung!J28="P",K$9,IF(Erfassung!K28="P",K$10,IF(Erfassung!L28="P",K$11,IF(Erfassung!M28="P",K$12,IF(Erfassung!N28="P",K$13,IF(Erfassung!O28="P",K$14,0))))))</f>
        <v>0</v>
      </c>
    </row>
    <row r="32" spans="1:14" ht="15.75" x14ac:dyDescent="0.25">
      <c r="A32" s="5">
        <f t="shared" si="4"/>
        <v>15</v>
      </c>
      <c r="B32" s="291">
        <f>IF(ISBLANK(Erfassung!J29)=FALSE,$B$9,IF(ISBLANK(Erfassung!K29)=FALSE,$B$10,IF(ISBLANK(Erfassung!L29)=FALSE,$B$11,IF(ISBLANK(Erfassung!M29)=FALSE,$B$12,IF(ISBLANK(Erfassung!N29)=FALSE,$B$13,IF(ISBLANK(Erfassung!O29)=FALSE,$B$14,0))))))</f>
        <v>0</v>
      </c>
      <c r="C32" s="291">
        <f>IF(ISBLANK(Erfassung!J29)=FALSE,C$9,IF(ISBLANK(Erfassung!K29)=FALSE,C$10,IF(ISBLANK(Erfassung!L29)=FALSE,C$11,IF(ISBLANK(Erfassung!M29)=FALSE,C$12,IF(ISBLANK(Erfassung!N29)=FALSE,C$13,IF(ISBLANK(Erfassung!O29)=FALSE,C$14,0))))))</f>
        <v>0</v>
      </c>
      <c r="D32" s="291">
        <f>IF(ISBLANK(Erfassung!J29)=FALSE,$D$9,IF(ISBLANK(Erfassung!K29)=FALSE,$D$10,IF(ISBLANK(Erfassung!L29)=FALSE,$D$11,IF(ISBLANK(Erfassung!M29)=FALSE,$D$12,IF(ISBLANK(Erfassung!N29)=FALSE,$D$13,IF(ISBLANK(Erfassung!O29)=FALSE,$D$14,0))))))</f>
        <v>0</v>
      </c>
      <c r="E32" s="291"/>
      <c r="J32" s="291"/>
      <c r="K32" s="291">
        <f>IF(Erfassung!J29="P",K$9,IF(Erfassung!K29="P",K$10,IF(Erfassung!L29="P",K$11,IF(Erfassung!M29="P",K$12,IF(Erfassung!N29="P",K$13,IF(Erfassung!O29="P",K$14,0))))))</f>
        <v>0</v>
      </c>
    </row>
    <row r="33" spans="1:11" ht="15.75" x14ac:dyDescent="0.25">
      <c r="A33" s="5">
        <f t="shared" si="4"/>
        <v>16</v>
      </c>
      <c r="B33" s="291">
        <f>IF(ISBLANK(Erfassung!J30)=FALSE,$B$9,IF(ISBLANK(Erfassung!K30)=FALSE,$B$10,IF(ISBLANK(Erfassung!L30)=FALSE,$B$11,IF(ISBLANK(Erfassung!M30)=FALSE,$B$12,IF(ISBLANK(Erfassung!N30)=FALSE,$B$13,IF(ISBLANK(Erfassung!O30)=FALSE,$B$14,0))))))</f>
        <v>0</v>
      </c>
      <c r="C33" s="291">
        <f>IF(ISBLANK(Erfassung!J30)=FALSE,C$9,IF(ISBLANK(Erfassung!K30)=FALSE,C$10,IF(ISBLANK(Erfassung!L30)=FALSE,C$11,IF(ISBLANK(Erfassung!M30)=FALSE,C$12,IF(ISBLANK(Erfassung!N30)=FALSE,C$13,IF(ISBLANK(Erfassung!O30)=FALSE,C$14,0))))))</f>
        <v>0</v>
      </c>
      <c r="D33" s="291">
        <f>IF(ISBLANK(Erfassung!J30)=FALSE,$D$9,IF(ISBLANK(Erfassung!K30)=FALSE,$D$10,IF(ISBLANK(Erfassung!L30)=FALSE,$D$11,IF(ISBLANK(Erfassung!M30)=FALSE,$D$12,IF(ISBLANK(Erfassung!N30)=FALSE,$D$13,IF(ISBLANK(Erfassung!O30)=FALSE,$D$14,0))))))</f>
        <v>0</v>
      </c>
      <c r="E33" s="291"/>
      <c r="J33" s="291"/>
      <c r="K33" s="291">
        <f>IF(Erfassung!J30="P",K$9,IF(Erfassung!K30="P",K$10,IF(Erfassung!L30="P",K$11,IF(Erfassung!M30="P",K$12,IF(Erfassung!N30="P",K$13,IF(Erfassung!O30="P",K$14,0))))))</f>
        <v>0</v>
      </c>
    </row>
    <row r="34" spans="1:11" ht="15.75" x14ac:dyDescent="0.25">
      <c r="A34" s="5">
        <f t="shared" si="4"/>
        <v>17</v>
      </c>
      <c r="B34" s="291">
        <f>IF(ISBLANK(Erfassung!J31)=FALSE,$B$9,IF(ISBLANK(Erfassung!K31)=FALSE,$B$10,IF(ISBLANK(Erfassung!L31)=FALSE,$B$11,IF(ISBLANK(Erfassung!M31)=FALSE,$B$12,IF(ISBLANK(Erfassung!N31)=FALSE,$B$13,IF(ISBLANK(Erfassung!O31)=FALSE,$B$14,0))))))</f>
        <v>0</v>
      </c>
      <c r="C34" s="291">
        <f>IF(ISBLANK(Erfassung!J31)=FALSE,C$9,IF(ISBLANK(Erfassung!K31)=FALSE,C$10,IF(ISBLANK(Erfassung!L31)=FALSE,C$11,IF(ISBLANK(Erfassung!M31)=FALSE,C$12,IF(ISBLANK(Erfassung!N31)=FALSE,C$13,IF(ISBLANK(Erfassung!O31)=FALSE,C$14,0))))))</f>
        <v>0</v>
      </c>
      <c r="D34" s="291">
        <f>IF(ISBLANK(Erfassung!J31)=FALSE,$D$9,IF(ISBLANK(Erfassung!K31)=FALSE,$D$10,IF(ISBLANK(Erfassung!L31)=FALSE,$D$11,IF(ISBLANK(Erfassung!M31)=FALSE,$D$12,IF(ISBLANK(Erfassung!N31)=FALSE,$D$13,IF(ISBLANK(Erfassung!O31)=FALSE,$D$14,0))))))</f>
        <v>0</v>
      </c>
      <c r="E34" s="291"/>
      <c r="J34" s="291"/>
      <c r="K34" s="291">
        <f>IF(Erfassung!J31="P",K$9,IF(Erfassung!K31="P",K$10,IF(Erfassung!L31="P",K$11,IF(Erfassung!M31="P",K$12,IF(Erfassung!N31="P",K$13,IF(Erfassung!O31="P",K$14,0))))))</f>
        <v>0</v>
      </c>
    </row>
    <row r="35" spans="1:11" ht="15.75" x14ac:dyDescent="0.25">
      <c r="A35" s="5">
        <f t="shared" si="4"/>
        <v>18</v>
      </c>
      <c r="B35" s="291">
        <f>IF(ISBLANK(Erfassung!J32)=FALSE,$B$9,IF(ISBLANK(Erfassung!K32)=FALSE,$B$10,IF(ISBLANK(Erfassung!L32)=FALSE,$B$11,IF(ISBLANK(Erfassung!M32)=FALSE,$B$12,IF(ISBLANK(Erfassung!N32)=FALSE,$B$13,IF(ISBLANK(Erfassung!O32)=FALSE,$B$14,0))))))</f>
        <v>0</v>
      </c>
      <c r="C35" s="291">
        <f>IF(ISBLANK(Erfassung!J32)=FALSE,C$9,IF(ISBLANK(Erfassung!K32)=FALSE,C$10,IF(ISBLANK(Erfassung!L32)=FALSE,C$11,IF(ISBLANK(Erfassung!M32)=FALSE,C$12,IF(ISBLANK(Erfassung!N32)=FALSE,C$13,IF(ISBLANK(Erfassung!O32)=FALSE,C$14,0))))))</f>
        <v>0</v>
      </c>
      <c r="D35" s="291">
        <f>IF(ISBLANK(Erfassung!J32)=FALSE,$D$9,IF(ISBLANK(Erfassung!K32)=FALSE,$D$10,IF(ISBLANK(Erfassung!L32)=FALSE,$D$11,IF(ISBLANK(Erfassung!M32)=FALSE,$D$12,IF(ISBLANK(Erfassung!N32)=FALSE,$D$13,IF(ISBLANK(Erfassung!O32)=FALSE,$D$14,0))))))</f>
        <v>0</v>
      </c>
      <c r="E35" s="291"/>
      <c r="J35" s="291"/>
      <c r="K35" s="291">
        <f>IF(Erfassung!J32="P",K$9,IF(Erfassung!K32="P",K$10,IF(Erfassung!L32="P",K$11,IF(Erfassung!M32="P",K$12,IF(Erfassung!N32="P",K$13,IF(Erfassung!O32="P",K$14,0))))))</f>
        <v>0</v>
      </c>
    </row>
    <row r="36" spans="1:11" ht="15.75" x14ac:dyDescent="0.25">
      <c r="A36" s="5">
        <f t="shared" si="4"/>
        <v>19</v>
      </c>
      <c r="B36" s="291">
        <f>IF(ISBLANK(Erfassung!J33)=FALSE,$B$9,IF(ISBLANK(Erfassung!K33)=FALSE,$B$10,IF(ISBLANK(Erfassung!L33)=FALSE,$B$11,IF(ISBLANK(Erfassung!M33)=FALSE,$B$12,IF(ISBLANK(Erfassung!N33)=FALSE,$B$13,IF(ISBLANK(Erfassung!O33)=FALSE,$B$14,0))))))</f>
        <v>0</v>
      </c>
      <c r="C36" s="291">
        <f>IF(ISBLANK(Erfassung!J33)=FALSE,C$9,IF(ISBLANK(Erfassung!K33)=FALSE,C$10,IF(ISBLANK(Erfassung!L33)=FALSE,C$11,IF(ISBLANK(Erfassung!M33)=FALSE,C$12,IF(ISBLANK(Erfassung!N33)=FALSE,C$13,IF(ISBLANK(Erfassung!O33)=FALSE,C$14,0))))))</f>
        <v>0</v>
      </c>
      <c r="D36" s="291">
        <f>IF(ISBLANK(Erfassung!J33)=FALSE,$D$9,IF(ISBLANK(Erfassung!K33)=FALSE,$D$10,IF(ISBLANK(Erfassung!L33)=FALSE,$D$11,IF(ISBLANK(Erfassung!M33)=FALSE,$D$12,IF(ISBLANK(Erfassung!N33)=FALSE,$D$13,IF(ISBLANK(Erfassung!O33)=FALSE,$D$14,0))))))</f>
        <v>0</v>
      </c>
      <c r="E36" s="291"/>
      <c r="J36" s="291"/>
      <c r="K36" s="291">
        <f>IF(Erfassung!J33="P",K$9,IF(Erfassung!K33="P",K$10,IF(Erfassung!L33="P",K$11,IF(Erfassung!M33="P",K$12,IF(Erfassung!N33="P",K$13,IF(Erfassung!O33="P",K$14,0))))))</f>
        <v>0</v>
      </c>
    </row>
    <row r="37" spans="1:11" ht="15.75" x14ac:dyDescent="0.25">
      <c r="A37" s="5">
        <f t="shared" si="4"/>
        <v>20</v>
      </c>
      <c r="B37" s="291">
        <f>IF(ISBLANK(Erfassung!J34)=FALSE,$B$9,IF(ISBLANK(Erfassung!K34)=FALSE,$B$10,IF(ISBLANK(Erfassung!L34)=FALSE,$B$11,IF(ISBLANK(Erfassung!M34)=FALSE,$B$12,IF(ISBLANK(Erfassung!N34)=FALSE,$B$13,IF(ISBLANK(Erfassung!O34)=FALSE,$B$14,0))))))</f>
        <v>0</v>
      </c>
      <c r="C37" s="291">
        <f>IF(ISBLANK(Erfassung!J34)=FALSE,C$9,IF(ISBLANK(Erfassung!K34)=FALSE,C$10,IF(ISBLANK(Erfassung!L34)=FALSE,C$11,IF(ISBLANK(Erfassung!M34)=FALSE,C$12,IF(ISBLANK(Erfassung!N34)=FALSE,C$13,IF(ISBLANK(Erfassung!O34)=FALSE,C$14,0))))))</f>
        <v>0</v>
      </c>
      <c r="D37" s="291">
        <f>IF(ISBLANK(Erfassung!J34)=FALSE,$D$9,IF(ISBLANK(Erfassung!K34)=FALSE,$D$10,IF(ISBLANK(Erfassung!L34)=FALSE,$D$11,IF(ISBLANK(Erfassung!M34)=FALSE,$D$12,IF(ISBLANK(Erfassung!N34)=FALSE,$D$13,IF(ISBLANK(Erfassung!O34)=FALSE,$D$14,0))))))</f>
        <v>0</v>
      </c>
      <c r="E37" s="291"/>
      <c r="J37" s="291"/>
      <c r="K37" s="291">
        <f>IF(Erfassung!J34="P",K$9,IF(Erfassung!K34="P",K$10,IF(Erfassung!L34="P",K$11,IF(Erfassung!M34="P",K$12,IF(Erfassung!N34="P",K$13,IF(Erfassung!O34="P",K$14,0))))))</f>
        <v>0</v>
      </c>
    </row>
    <row r="38" spans="1:11" ht="15.75" x14ac:dyDescent="0.25">
      <c r="A38" s="5">
        <f t="shared" si="4"/>
        <v>21</v>
      </c>
      <c r="B38" s="291">
        <f>IF(ISBLANK(Erfassung!J35)=FALSE,$B$9,IF(ISBLANK(Erfassung!K35)=FALSE,$B$10,IF(ISBLANK(Erfassung!L35)=FALSE,$B$11,IF(ISBLANK(Erfassung!M35)=FALSE,$B$12,IF(ISBLANK(Erfassung!N35)=FALSE,$B$13,IF(ISBLANK(Erfassung!O35)=FALSE,$B$14,0))))))</f>
        <v>0</v>
      </c>
      <c r="C38" s="291">
        <f>IF(ISBLANK(Erfassung!J35)=FALSE,C$9,IF(ISBLANK(Erfassung!K35)=FALSE,C$10,IF(ISBLANK(Erfassung!L35)=FALSE,C$11,IF(ISBLANK(Erfassung!M35)=FALSE,C$12,IF(ISBLANK(Erfassung!N35)=FALSE,C$13,IF(ISBLANK(Erfassung!O35)=FALSE,C$14,0))))))</f>
        <v>0</v>
      </c>
      <c r="D38" s="291">
        <f>IF(ISBLANK(Erfassung!J35)=FALSE,$D$9,IF(ISBLANK(Erfassung!K35)=FALSE,$D$10,IF(ISBLANK(Erfassung!L35)=FALSE,$D$11,IF(ISBLANK(Erfassung!M35)=FALSE,$D$12,IF(ISBLANK(Erfassung!N35)=FALSE,$D$13,IF(ISBLANK(Erfassung!O35)=FALSE,$D$14,0))))))</f>
        <v>0</v>
      </c>
      <c r="E38" s="291"/>
      <c r="J38" s="291"/>
      <c r="K38" s="291">
        <f>IF(Erfassung!J35="P",K$9,IF(Erfassung!K35="P",K$10,IF(Erfassung!L35="P",K$11,IF(Erfassung!M35="P",K$12,IF(Erfassung!N35="P",K$13,IF(Erfassung!O35="P",K$14,0))))))</f>
        <v>0</v>
      </c>
    </row>
    <row r="39" spans="1:11" ht="15.75" x14ac:dyDescent="0.25">
      <c r="A39" s="5">
        <f t="shared" si="4"/>
        <v>22</v>
      </c>
      <c r="B39" s="291">
        <f>IF(ISBLANK(Erfassung!J36)=FALSE,$B$9,IF(ISBLANK(Erfassung!K36)=FALSE,$B$10,IF(ISBLANK(Erfassung!L36)=FALSE,$B$11,IF(ISBLANK(Erfassung!M36)=FALSE,$B$12,IF(ISBLANK(Erfassung!N36)=FALSE,$B$13,IF(ISBLANK(Erfassung!O36)=FALSE,$B$14,0))))))</f>
        <v>0</v>
      </c>
      <c r="C39" s="291">
        <f>IF(ISBLANK(Erfassung!J36)=FALSE,C$9,IF(ISBLANK(Erfassung!K36)=FALSE,C$10,IF(ISBLANK(Erfassung!L36)=FALSE,C$11,IF(ISBLANK(Erfassung!M36)=FALSE,C$12,IF(ISBLANK(Erfassung!N36)=FALSE,C$13,IF(ISBLANK(Erfassung!O36)=FALSE,C$14,0))))))</f>
        <v>0</v>
      </c>
      <c r="D39" s="291">
        <f>IF(ISBLANK(Erfassung!J36)=FALSE,$D$9,IF(ISBLANK(Erfassung!K36)=FALSE,$D$10,IF(ISBLANK(Erfassung!L36)=FALSE,$D$11,IF(ISBLANK(Erfassung!M36)=FALSE,$D$12,IF(ISBLANK(Erfassung!N36)=FALSE,$D$13,IF(ISBLANK(Erfassung!O36)=FALSE,$D$14,0))))))</f>
        <v>0</v>
      </c>
      <c r="E39" s="291"/>
      <c r="J39" s="291"/>
      <c r="K39" s="291">
        <f>IF(Erfassung!J36="P",K$9,IF(Erfassung!K36="P",K$10,IF(Erfassung!L36="P",K$11,IF(Erfassung!M36="P",K$12,IF(Erfassung!N36="P",K$13,IF(Erfassung!O36="P",K$14,0))))))</f>
        <v>0</v>
      </c>
    </row>
    <row r="40" spans="1:11" ht="15.75" x14ac:dyDescent="0.25">
      <c r="A40" s="5">
        <f t="shared" si="4"/>
        <v>23</v>
      </c>
      <c r="B40" s="291">
        <f>IF(ISBLANK(Erfassung!J37)=FALSE,$B$9,IF(ISBLANK(Erfassung!K37)=FALSE,$B$10,IF(ISBLANK(Erfassung!L37)=FALSE,$B$11,IF(ISBLANK(Erfassung!M37)=FALSE,$B$12,IF(ISBLANK(Erfassung!N37)=FALSE,$B$13,IF(ISBLANK(Erfassung!O37)=FALSE,$B$14,0))))))</f>
        <v>0</v>
      </c>
      <c r="C40" s="291">
        <f>IF(ISBLANK(Erfassung!J37)=FALSE,C$9,IF(ISBLANK(Erfassung!K37)=FALSE,C$10,IF(ISBLANK(Erfassung!L37)=FALSE,C$11,IF(ISBLANK(Erfassung!M37)=FALSE,C$12,IF(ISBLANK(Erfassung!N37)=FALSE,C$13,IF(ISBLANK(Erfassung!O37)=FALSE,C$14,0))))))</f>
        <v>0</v>
      </c>
      <c r="D40" s="291">
        <f>IF(ISBLANK(Erfassung!J37)=FALSE,$D$9,IF(ISBLANK(Erfassung!K37)=FALSE,$D$10,IF(ISBLANK(Erfassung!L37)=FALSE,$D$11,IF(ISBLANK(Erfassung!M37)=FALSE,$D$12,IF(ISBLANK(Erfassung!N37)=FALSE,$D$13,IF(ISBLANK(Erfassung!O37)=FALSE,$D$14,0))))))</f>
        <v>0</v>
      </c>
      <c r="E40" s="291"/>
      <c r="J40" s="291"/>
      <c r="K40" s="291">
        <f>IF(Erfassung!J37="P",K$9,IF(Erfassung!K37="P",K$10,IF(Erfassung!L37="P",K$11,IF(Erfassung!M37="P",K$12,IF(Erfassung!N37="P",K$13,IF(Erfassung!O37="P",K$14,0))))))</f>
        <v>0</v>
      </c>
    </row>
    <row r="41" spans="1:11" ht="15.75" x14ac:dyDescent="0.25">
      <c r="A41" s="5">
        <f t="shared" si="4"/>
        <v>24</v>
      </c>
      <c r="B41" s="291">
        <f>IF(ISBLANK(Erfassung!J38)=FALSE,$B$9,IF(ISBLANK(Erfassung!K38)=FALSE,$B$10,IF(ISBLANK(Erfassung!L38)=FALSE,$B$11,IF(ISBLANK(Erfassung!M38)=FALSE,$B$12,IF(ISBLANK(Erfassung!N38)=FALSE,$B$13,IF(ISBLANK(Erfassung!O38)=FALSE,$B$14,0))))))</f>
        <v>0</v>
      </c>
      <c r="C41" s="291">
        <f>IF(ISBLANK(Erfassung!J38)=FALSE,C$9,IF(ISBLANK(Erfassung!K38)=FALSE,C$10,IF(ISBLANK(Erfassung!L38)=FALSE,C$11,IF(ISBLANK(Erfassung!M38)=FALSE,C$12,IF(ISBLANK(Erfassung!N38)=FALSE,C$13,IF(ISBLANK(Erfassung!O38)=FALSE,C$14,0))))))</f>
        <v>0</v>
      </c>
      <c r="D41" s="291">
        <f>IF(ISBLANK(Erfassung!J38)=FALSE,$D$9,IF(ISBLANK(Erfassung!K38)=FALSE,$D$10,IF(ISBLANK(Erfassung!L38)=FALSE,$D$11,IF(ISBLANK(Erfassung!M38)=FALSE,$D$12,IF(ISBLANK(Erfassung!N38)=FALSE,$D$13,IF(ISBLANK(Erfassung!O38)=FALSE,$D$14,0))))))</f>
        <v>0</v>
      </c>
      <c r="E41" s="291"/>
      <c r="J41" s="291"/>
      <c r="K41" s="291">
        <f>IF(Erfassung!J38="P",K$9,IF(Erfassung!K38="P",K$10,IF(Erfassung!L38="P",K$11,IF(Erfassung!M38="P",K$12,IF(Erfassung!N38="P",K$13,IF(Erfassung!O38="P",K$14,0))))))</f>
        <v>0</v>
      </c>
    </row>
    <row r="42" spans="1:11" ht="15.75" x14ac:dyDescent="0.25">
      <c r="A42" s="5">
        <f t="shared" si="4"/>
        <v>25</v>
      </c>
      <c r="B42" s="291">
        <f>IF(ISBLANK(Erfassung!J39)=FALSE,$B$9,IF(ISBLANK(Erfassung!K39)=FALSE,$B$10,IF(ISBLANK(Erfassung!L39)=FALSE,$B$11,IF(ISBLANK(Erfassung!M39)=FALSE,$B$12,IF(ISBLANK(Erfassung!N39)=FALSE,$B$13,IF(ISBLANK(Erfassung!O39)=FALSE,$B$14,0))))))</f>
        <v>0</v>
      </c>
      <c r="C42" s="291">
        <f>IF(ISBLANK(Erfassung!J39)=FALSE,C$9,IF(ISBLANK(Erfassung!K39)=FALSE,C$10,IF(ISBLANK(Erfassung!L39)=FALSE,C$11,IF(ISBLANK(Erfassung!M39)=FALSE,C$12,IF(ISBLANK(Erfassung!N39)=FALSE,C$13,IF(ISBLANK(Erfassung!O39)=FALSE,C$14,0))))))</f>
        <v>0</v>
      </c>
      <c r="D42" s="291">
        <f>IF(ISBLANK(Erfassung!J39)=FALSE,$D$9,IF(ISBLANK(Erfassung!K39)=FALSE,$D$10,IF(ISBLANK(Erfassung!L39)=FALSE,$D$11,IF(ISBLANK(Erfassung!M39)=FALSE,$D$12,IF(ISBLANK(Erfassung!N39)=FALSE,$D$13,IF(ISBLANK(Erfassung!O39)=FALSE,$D$14,0))))))</f>
        <v>0</v>
      </c>
      <c r="E42" s="291"/>
      <c r="J42" s="291"/>
      <c r="K42" s="291">
        <f>IF(Erfassung!J39="P",K$9,IF(Erfassung!K39="P",K$10,IF(Erfassung!L39="P",K$11,IF(Erfassung!M39="P",K$12,IF(Erfassung!N39="P",K$13,IF(Erfassung!O39="P",K$14,0))))))</f>
        <v>0</v>
      </c>
    </row>
    <row r="43" spans="1:11" ht="15.75" x14ac:dyDescent="0.25">
      <c r="A43" s="5">
        <f t="shared" si="4"/>
        <v>26</v>
      </c>
      <c r="B43" s="291">
        <f>IF(ISBLANK(Erfassung!J40)=FALSE,$B$9,IF(ISBLANK(Erfassung!K40)=FALSE,$B$10,IF(ISBLANK(Erfassung!L40)=FALSE,$B$11,IF(ISBLANK(Erfassung!M40)=FALSE,$B$12,IF(ISBLANK(Erfassung!N40)=FALSE,$B$13,IF(ISBLANK(Erfassung!O40)=FALSE,$B$14,0))))))</f>
        <v>0</v>
      </c>
      <c r="C43" s="291">
        <f>IF(ISBLANK(Erfassung!J40)=FALSE,C$9,IF(ISBLANK(Erfassung!K40)=FALSE,C$10,IF(ISBLANK(Erfassung!L40)=FALSE,C$11,IF(ISBLANK(Erfassung!M40)=FALSE,C$12,IF(ISBLANK(Erfassung!N40)=FALSE,C$13,IF(ISBLANK(Erfassung!O40)=FALSE,C$14,0))))))</f>
        <v>0</v>
      </c>
      <c r="D43" s="291">
        <f>IF(ISBLANK(Erfassung!J40)=FALSE,$D$9,IF(ISBLANK(Erfassung!K40)=FALSE,$D$10,IF(ISBLANK(Erfassung!L40)=FALSE,$D$11,IF(ISBLANK(Erfassung!M40)=FALSE,$D$12,IF(ISBLANK(Erfassung!N40)=FALSE,$D$13,IF(ISBLANK(Erfassung!O40)=FALSE,$D$14,0))))))</f>
        <v>0</v>
      </c>
      <c r="E43" s="291"/>
      <c r="J43" s="291"/>
      <c r="K43" s="291">
        <f>IF(Erfassung!J40="P",K$9,IF(Erfassung!K40="P",K$10,IF(Erfassung!L40="P",K$11,IF(Erfassung!M40="P",K$12,IF(Erfassung!N40="P",K$13,IF(Erfassung!O40="P",K$14,0))))))</f>
        <v>0</v>
      </c>
    </row>
    <row r="44" spans="1:11" ht="15.75" x14ac:dyDescent="0.25">
      <c r="A44" s="5">
        <f t="shared" si="4"/>
        <v>27</v>
      </c>
      <c r="B44" s="291">
        <f>IF(ISBLANK(Erfassung!J41)=FALSE,$B$9,IF(ISBLANK(Erfassung!K41)=FALSE,$B$10,IF(ISBLANK(Erfassung!L41)=FALSE,$B$11,IF(ISBLANK(Erfassung!M41)=FALSE,$B$12,IF(ISBLANK(Erfassung!N41)=FALSE,$B$13,IF(ISBLANK(Erfassung!O41)=FALSE,$B$14,0))))))</f>
        <v>0</v>
      </c>
      <c r="C44" s="291">
        <f>IF(ISBLANK(Erfassung!J41)=FALSE,C$9,IF(ISBLANK(Erfassung!K41)=FALSE,C$10,IF(ISBLANK(Erfassung!L41)=FALSE,C$11,IF(ISBLANK(Erfassung!M41)=FALSE,C$12,IF(ISBLANK(Erfassung!N41)=FALSE,C$13,IF(ISBLANK(Erfassung!O41)=FALSE,C$14,0))))))</f>
        <v>0</v>
      </c>
      <c r="D44" s="291">
        <f>IF(ISBLANK(Erfassung!J41)=FALSE,$D$9,IF(ISBLANK(Erfassung!K41)=FALSE,$D$10,IF(ISBLANK(Erfassung!L41)=FALSE,$D$11,IF(ISBLANK(Erfassung!M41)=FALSE,$D$12,IF(ISBLANK(Erfassung!N41)=FALSE,$D$13,IF(ISBLANK(Erfassung!O41)=FALSE,$D$14,0))))))</f>
        <v>0</v>
      </c>
      <c r="E44" s="291"/>
      <c r="J44" s="291"/>
      <c r="K44" s="291">
        <f>IF(Erfassung!J41="P",K$9,IF(Erfassung!K41="P",K$10,IF(Erfassung!L41="P",K$11,IF(Erfassung!M41="P",K$12,IF(Erfassung!N41="P",K$13,IF(Erfassung!O41="P",K$14,0))))))</f>
        <v>0</v>
      </c>
    </row>
    <row r="45" spans="1:11" ht="15.75" x14ac:dyDescent="0.25">
      <c r="A45" s="5">
        <f t="shared" si="4"/>
        <v>28</v>
      </c>
      <c r="B45" s="291">
        <f>IF(ISBLANK(Erfassung!J42)=FALSE,$B$9,IF(ISBLANK(Erfassung!K42)=FALSE,$B$10,IF(ISBLANK(Erfassung!L42)=FALSE,$B$11,IF(ISBLANK(Erfassung!M42)=FALSE,$B$12,IF(ISBLANK(Erfassung!N42)=FALSE,$B$13,IF(ISBLANK(Erfassung!O42)=FALSE,$B$14,0))))))</f>
        <v>0</v>
      </c>
      <c r="C45" s="291">
        <f>IF(ISBLANK(Erfassung!J42)=FALSE,C$9,IF(ISBLANK(Erfassung!K42)=FALSE,C$10,IF(ISBLANK(Erfassung!L42)=FALSE,C$11,IF(ISBLANK(Erfassung!M42)=FALSE,C$12,IF(ISBLANK(Erfassung!N42)=FALSE,C$13,IF(ISBLANK(Erfassung!O42)=FALSE,C$14,0))))))</f>
        <v>0</v>
      </c>
      <c r="D45" s="291">
        <f>IF(ISBLANK(Erfassung!J42)=FALSE,$D$9,IF(ISBLANK(Erfassung!K42)=FALSE,$D$10,IF(ISBLANK(Erfassung!L42)=FALSE,$D$11,IF(ISBLANK(Erfassung!M42)=FALSE,$D$12,IF(ISBLANK(Erfassung!N42)=FALSE,$D$13,IF(ISBLANK(Erfassung!O42)=FALSE,$D$14,0))))))</f>
        <v>0</v>
      </c>
      <c r="E45" s="291"/>
      <c r="J45" s="291"/>
      <c r="K45" s="291">
        <f>IF(Erfassung!J42="P",K$9,IF(Erfassung!K42="P",K$10,IF(Erfassung!L42="P",K$11,IF(Erfassung!M42="P",K$12,IF(Erfassung!N42="P",K$13,IF(Erfassung!O42="P",K$14,0))))))</f>
        <v>0</v>
      </c>
    </row>
    <row r="46" spans="1:11" ht="15.75" x14ac:dyDescent="0.25">
      <c r="A46" s="5">
        <f t="shared" si="4"/>
        <v>29</v>
      </c>
      <c r="B46" s="291">
        <f>IF(ISBLANK(Erfassung!J43)=FALSE,$B$9,IF(ISBLANK(Erfassung!K43)=FALSE,$B$10,IF(ISBLANK(Erfassung!L43)=FALSE,$B$11,IF(ISBLANK(Erfassung!M43)=FALSE,$B$12,IF(ISBLANK(Erfassung!N43)=FALSE,$B$13,IF(ISBLANK(Erfassung!O43)=FALSE,$B$14,0))))))</f>
        <v>0</v>
      </c>
      <c r="C46" s="291">
        <f>IF(ISBLANK(Erfassung!J43)=FALSE,C$9,IF(ISBLANK(Erfassung!K43)=FALSE,C$10,IF(ISBLANK(Erfassung!L43)=FALSE,C$11,IF(ISBLANK(Erfassung!M43)=FALSE,C$12,IF(ISBLANK(Erfassung!N43)=FALSE,C$13,IF(ISBLANK(Erfassung!O43)=FALSE,C$14,0))))))</f>
        <v>0</v>
      </c>
      <c r="D46" s="291">
        <f>IF(ISBLANK(Erfassung!J43)=FALSE,$D$9,IF(ISBLANK(Erfassung!K43)=FALSE,$D$10,IF(ISBLANK(Erfassung!L43)=FALSE,$D$11,IF(ISBLANK(Erfassung!M43)=FALSE,$D$12,IF(ISBLANK(Erfassung!N43)=FALSE,$D$13,IF(ISBLANK(Erfassung!O43)=FALSE,$D$14,0))))))</f>
        <v>0</v>
      </c>
      <c r="E46" s="291"/>
      <c r="J46" s="291"/>
      <c r="K46" s="291">
        <f>IF(Erfassung!J43="P",K$9,IF(Erfassung!K43="P",K$10,IF(Erfassung!L43="P",K$11,IF(Erfassung!M43="P",K$12,IF(Erfassung!N43="P",K$13,IF(Erfassung!O43="P",K$14,0))))))</f>
        <v>0</v>
      </c>
    </row>
    <row r="47" spans="1:11" ht="15.75" x14ac:dyDescent="0.25">
      <c r="A47" s="5">
        <f t="shared" si="4"/>
        <v>30</v>
      </c>
      <c r="B47" s="291">
        <f>IF(ISBLANK(Erfassung!J44)=FALSE,$B$9,IF(ISBLANK(Erfassung!K44)=FALSE,$B$10,IF(ISBLANK(Erfassung!L44)=FALSE,$B$11,IF(ISBLANK(Erfassung!M44)=FALSE,$B$12,IF(ISBLANK(Erfassung!N44)=FALSE,$B$13,IF(ISBLANK(Erfassung!O44)=FALSE,$B$14,0))))))</f>
        <v>0</v>
      </c>
      <c r="C47" s="291">
        <f>IF(ISBLANK(Erfassung!J44)=FALSE,C$9,IF(ISBLANK(Erfassung!K44)=FALSE,C$10,IF(ISBLANK(Erfassung!L44)=FALSE,C$11,IF(ISBLANK(Erfassung!M44)=FALSE,C$12,IF(ISBLANK(Erfassung!N44)=FALSE,C$13,IF(ISBLANK(Erfassung!O44)=FALSE,C$14,0))))))</f>
        <v>0</v>
      </c>
      <c r="D47" s="291">
        <f>IF(ISBLANK(Erfassung!J44)=FALSE,$D$9,IF(ISBLANK(Erfassung!K44)=FALSE,$D$10,IF(ISBLANK(Erfassung!L44)=FALSE,$D$11,IF(ISBLANK(Erfassung!M44)=FALSE,$D$12,IF(ISBLANK(Erfassung!N44)=FALSE,$D$13,IF(ISBLANK(Erfassung!O44)=FALSE,$D$14,0))))))</f>
        <v>0</v>
      </c>
      <c r="E47" s="291"/>
      <c r="J47" s="291"/>
      <c r="K47" s="291">
        <f>IF(Erfassung!J44="P",K$9,IF(Erfassung!K44="P",K$10,IF(Erfassung!L44="P",K$11,IF(Erfassung!M44="P",K$12,IF(Erfassung!N44="P",K$13,IF(Erfassung!O44="P",K$14,0))))))</f>
        <v>0</v>
      </c>
    </row>
    <row r="48" spans="1:11" ht="15.75" x14ac:dyDescent="0.25">
      <c r="A48" s="5">
        <f t="shared" si="4"/>
        <v>31</v>
      </c>
      <c r="B48" s="291">
        <f>IF(ISBLANK(Erfassung!J45)=FALSE,$B$9,IF(ISBLANK(Erfassung!K45)=FALSE,$B$10,IF(ISBLANK(Erfassung!L45)=FALSE,$B$11,IF(ISBLANK(Erfassung!M45)=FALSE,$B$12,IF(ISBLANK(Erfassung!N45)=FALSE,$B$13,IF(ISBLANK(Erfassung!O45)=FALSE,$B$14,0))))))</f>
        <v>0</v>
      </c>
      <c r="C48" s="291">
        <f>IF(ISBLANK(Erfassung!J45)=FALSE,C$9,IF(ISBLANK(Erfassung!K45)=FALSE,C$10,IF(ISBLANK(Erfassung!L45)=FALSE,C$11,IF(ISBLANK(Erfassung!M45)=FALSE,C$12,IF(ISBLANK(Erfassung!N45)=FALSE,C$13,IF(ISBLANK(Erfassung!O45)=FALSE,C$14,0))))))</f>
        <v>0</v>
      </c>
      <c r="D48" s="291">
        <f>IF(ISBLANK(Erfassung!J45)=FALSE,$D$9,IF(ISBLANK(Erfassung!K45)=FALSE,$D$10,IF(ISBLANK(Erfassung!L45)=FALSE,$D$11,IF(ISBLANK(Erfassung!M45)=FALSE,$D$12,IF(ISBLANK(Erfassung!N45)=FALSE,$D$13,IF(ISBLANK(Erfassung!O45)=FALSE,$D$14,0))))))</f>
        <v>0</v>
      </c>
      <c r="E48" s="291"/>
      <c r="J48" s="291"/>
      <c r="K48" s="291">
        <f>IF(Erfassung!J45="P",K$9,IF(Erfassung!K45="P",K$10,IF(Erfassung!L45="P",K$11,IF(Erfassung!M45="P",K$12,IF(Erfassung!N45="P",K$13,IF(Erfassung!O45="P",K$14,0))))))</f>
        <v>0</v>
      </c>
    </row>
    <row r="49" spans="2:4" ht="15.75" x14ac:dyDescent="0.25">
      <c r="B49" s="291"/>
      <c r="C49" s="291"/>
      <c r="D49" s="291"/>
    </row>
    <row r="50" spans="2:4" ht="15.75" x14ac:dyDescent="0.25">
      <c r="B50" s="291"/>
      <c r="C50" s="291"/>
      <c r="D50" s="291"/>
    </row>
    <row r="51" spans="2:4" ht="15.75" x14ac:dyDescent="0.25">
      <c r="B51" s="291"/>
      <c r="C51" s="291"/>
      <c r="D51" s="291"/>
    </row>
    <row r="52" spans="2:4" ht="15.75" x14ac:dyDescent="0.25">
      <c r="B52" s="291"/>
      <c r="C52" s="291"/>
      <c r="D52" s="291"/>
    </row>
    <row r="53" spans="2:4" ht="15.75" x14ac:dyDescent="0.25">
      <c r="B53" s="291"/>
      <c r="C53" s="291"/>
      <c r="D53" s="291"/>
    </row>
    <row r="54" spans="2:4" ht="15.75" x14ac:dyDescent="0.25">
      <c r="B54" s="291"/>
      <c r="C54" s="291"/>
      <c r="D54" s="291"/>
    </row>
    <row r="55" spans="2:4" ht="15.75" x14ac:dyDescent="0.25">
      <c r="B55" s="291"/>
      <c r="C55" s="291"/>
      <c r="D55" s="291"/>
    </row>
    <row r="56" spans="2:4" ht="15.75" x14ac:dyDescent="0.25">
      <c r="B56" s="291"/>
      <c r="C56" s="291"/>
      <c r="D56" s="291"/>
    </row>
    <row r="57" spans="2:4" ht="15.75" x14ac:dyDescent="0.25">
      <c r="B57" s="291"/>
      <c r="C57" s="291"/>
      <c r="D57" s="291"/>
    </row>
    <row r="58" spans="2:4" ht="15.75" x14ac:dyDescent="0.25">
      <c r="B58" s="291"/>
      <c r="C58" s="291"/>
      <c r="D58" s="291"/>
    </row>
    <row r="59" spans="2:4" ht="15.75" x14ac:dyDescent="0.25">
      <c r="B59" s="291"/>
      <c r="C59" s="291"/>
      <c r="D59" s="291"/>
    </row>
    <row r="60" spans="2:4" ht="15.75" x14ac:dyDescent="0.25">
      <c r="B60" s="291"/>
      <c r="C60" s="291"/>
      <c r="D60" s="291"/>
    </row>
    <row r="61" spans="2:4" ht="15.75" x14ac:dyDescent="0.25">
      <c r="B61" s="291"/>
      <c r="C61" s="291"/>
      <c r="D61" s="291"/>
    </row>
    <row r="62" spans="2:4" ht="15.75" x14ac:dyDescent="0.25">
      <c r="B62" s="291"/>
      <c r="C62" s="291"/>
      <c r="D62" s="291"/>
    </row>
  </sheetData>
  <sheetProtection algorithmName="SHA-512" hashValue="xbJ/Gfi00JpMq2uzhHcAN5y1FZRqtQH5rmcZcDpVmBYZiE0QHFEAwytWN1UESzAGcGI7szIglFpyeqQS47XR0g==" saltValue="jl3Za1lw/Je87jvgfuPOnA==" spinCount="100000" sheet="1" objects="1" scenarios="1"/>
  <mergeCells count="4">
    <mergeCell ref="B16:D16"/>
    <mergeCell ref="J16:K16"/>
    <mergeCell ref="M3:N3"/>
    <mergeCell ref="J3:K3"/>
  </mergeCells>
  <phoneticPr fontId="0" type="noConversion"/>
  <printOptions gridLinesSet="0"/>
  <pageMargins left="0.78740157480314965" right="0.78740157480314965" top="0.98425196850393704" bottom="0.98425196850393704" header="0.51181102362204722" footer="0.51181102362204722"/>
  <pageSetup paperSize="9" scale="63" orientation="portrait" horizontalDpi="360" verticalDpi="360" r:id="rId1"/>
  <headerFooter alignWithMargins="0">
    <oddHeader>&amp;L&amp;"CorpoA,Standard"&amp;16EGSZ &amp;"CorpoS,Standard"&amp;8Wirtschaftsprüfer | Steuerberater | Rechtsanwälte&amp;R&amp;"CorpoS,Standard"&amp;12
Seite &amp;P (von &amp;N)</oddHeader>
    <oddFooter>&amp;L&amp;"CorpoS,Standard"&amp;8BCG / &amp;F / &amp;A / &amp;D /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BSO999929 xmlns="http://www.datev.de/BSOffice/999929">58737814-81f4-4ae8-b5d9-61da551ed818</BSO999929>
</file>

<file path=customXml/itemProps1.xml><?xml version="1.0" encoding="utf-8"?>
<ds:datastoreItem xmlns:ds="http://schemas.openxmlformats.org/officeDocument/2006/customXml" ds:itemID="{1DA12B0B-B96F-432A-9C34-FAC51E04692F}">
  <ds:schemaRefs>
    <ds:schemaRef ds:uri="http://www.datev.de/BSOffice/9999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Erfassung</vt:lpstr>
      <vt:lpstr>Abrechnung</vt:lpstr>
      <vt:lpstr>EGSZ TEC</vt:lpstr>
      <vt:lpstr>EGSZ Country Profile</vt:lpstr>
      <vt:lpstr>Abrechnung!Druckbereich</vt:lpstr>
      <vt:lpstr>'EGSZ Country Profile'!Druckbereich</vt:lpstr>
      <vt:lpstr>'EGSZ TEC'!Druckbereich</vt:lpstr>
      <vt:lpstr>Erfassung!Druckbereich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Spesenabrechnung</dc:title>
  <dc:creator>BCG</dc:creator>
  <cp:lastModifiedBy>Gerow, Bjoern Christian</cp:lastModifiedBy>
  <cp:lastPrinted>2024-01-02T12:34:46Z</cp:lastPrinted>
  <dcterms:created xsi:type="dcterms:W3CDTF">1996-08-05T15:49:54Z</dcterms:created>
  <dcterms:modified xsi:type="dcterms:W3CDTF">2024-04-10T15:35:09Z</dcterms:modified>
</cp:coreProperties>
</file>